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4" activeTab="0"/>
  </bookViews>
  <sheets>
    <sheet name="Meldung" sheetId="1" r:id="rId1"/>
  </sheets>
  <definedNames>
    <definedName name="_xlnm.Print_Area" localSheetId="0">'Meldung'!$A$5:$K$140</definedName>
    <definedName name="Excel_BuiltIn_Print_Area" localSheetId="0">'Meldung'!$A$5:$K$276</definedName>
    <definedName name="valhoch">'Meldung'!#REF!</definedName>
    <definedName name="valjg">'Meldung'!#REF!</definedName>
    <definedName name="valkugel">'Meldung'!#REF!</definedName>
    <definedName name="valmittel">'Meldung'!#REF!</definedName>
    <definedName name="valspeer">'Meldung'!#REF!</definedName>
    <definedName name="valsprint">'Meldung'!#REF!</definedName>
    <definedName name="valweit">'Meldung'!#REF!</definedName>
    <definedName name="valwurf">'Meldung'!#REF!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<sst xmlns="http://schemas.openxmlformats.org/spreadsheetml/2006/main" count="103" uniqueCount="36">
  <si>
    <r>
      <t xml:space="preserve">Mit dieser Datei können Sie bis zu vier Mannschaften in verschiedenen Wettkampfklassen melden. Die Datei bitte unter dem Schulnamen speichern und per Mail-Anhang an den Ausrichter senden. </t>
    </r>
    <r>
      <rPr>
        <b/>
        <sz val="11"/>
        <rFont val="Arial"/>
        <family val="2"/>
      </rPr>
      <t>Wegen Gültigkeitsprüfung bitte nicht ausschneiden und einfügen</t>
    </r>
    <r>
      <rPr>
        <sz val="11"/>
        <rFont val="Arial"/>
        <family val="2"/>
      </rPr>
      <t>, sondern kopieren, einfügen, löschen !</t>
    </r>
  </si>
  <si>
    <t>Bitte in den lila Zellen die richtige Wettkampfklasse wählen. Bitte hier die drei weißen Felder ausfüllen.</t>
  </si>
  <si>
    <t xml:space="preserve">Schulname: </t>
  </si>
  <si>
    <t xml:space="preserve">Veranstaltungsort: </t>
  </si>
  <si>
    <t>Koblenz</t>
  </si>
  <si>
    <t xml:space="preserve">Veranstaltungsdatum: </t>
  </si>
  <si>
    <t xml:space="preserve">JtfO-Leichtathletik in: </t>
  </si>
  <si>
    <t xml:space="preserve">am: </t>
  </si>
  <si>
    <t>Das blaue Feld  anklicken und auswählen. Mit  x  melden, die Kurz- und Mittelstrecke kann auch mit Kommazahl (10,8 bzw. 2,52) gemeldet werden. Die Staffel mit 1-8 melden. Nur in WK 1 können 13 Teilnehmer/innen gemeldet werden. Die grauen Felder (14-16) können für Ersatschüler/innen genutzt werden. Je nach Anzahl der Mannschaften, die Seiten 1 – 4 ausdrucken (Datei-Drucken-Seiten) und unterschrieben zur Veranstaltung mitbringen. Diesen Bogen auch zur Ummeldung nutzen. Bei umfangreichen Ummeldungen diese Datei updaten und auf USB-Stick zur Veranstaltung mitbringen.</t>
  </si>
  <si>
    <r>
      <t xml:space="preserve">     Wegen Gültigkeitsprüfung bitte nicht ausschneiden und einfügen</t>
    </r>
    <r>
      <rPr>
        <sz val="11"/>
        <color indexed="10"/>
        <rFont val="Arial"/>
        <family val="2"/>
      </rPr>
      <t>, sondern kopieren, einfügen, löschen !</t>
    </r>
  </si>
  <si>
    <t>Meldeliste</t>
  </si>
  <si>
    <t>erlaubter Jahrgang</t>
  </si>
  <si>
    <t xml:space="preserve">  Bitte im lila Feld die richtige</t>
  </si>
  <si>
    <t>Schule</t>
  </si>
  <si>
    <t>Betreuer/in:</t>
  </si>
  <si>
    <t>Tel.</t>
  </si>
  <si>
    <t>Mail</t>
  </si>
  <si>
    <t>WK</t>
  </si>
  <si>
    <t xml:space="preserve">  Wettkampfklasse auswählen</t>
  </si>
  <si>
    <t>Mä I</t>
  </si>
  <si>
    <t>Nachname,  Vorname</t>
  </si>
  <si>
    <t>JG</t>
  </si>
  <si>
    <t>Gr</t>
  </si>
  <si>
    <t>Hoch</t>
  </si>
  <si>
    <t>Weit</t>
  </si>
  <si>
    <t>A</t>
  </si>
  <si>
    <t xml:space="preserve">  Nach unten scrollen,</t>
  </si>
  <si>
    <t xml:space="preserve">  um die nächste Mannschaft </t>
  </si>
  <si>
    <t xml:space="preserve">  einzugeben.</t>
  </si>
  <si>
    <t>Mögliche Ersatz-Schüler/innen unter 14 bis 16 eintragen.</t>
  </si>
  <si>
    <t>Diese können bei Ummeldungen eingesetzt werden,</t>
  </si>
  <si>
    <t>da die Richtigkeit bereits bestätigt ist.</t>
  </si>
  <si>
    <t>als Kampfrichter/in steht zur Verfügung:</t>
  </si>
  <si>
    <t>Die Richtigkeit der Namensliste, der Jahrgänge und der Schulzugehörigkeit werden bestätigt.</t>
  </si>
  <si>
    <t>Ort, Datum</t>
  </si>
  <si>
    <t>Unterschrift Schulleitung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</si>
</sst>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"/>
    <numFmt numFmtId="166" formatCode="D/\ MMM/\ YYYY"/>
    <numFmt numFmtId="167" formatCode="D/M/YYYY"/>
    <numFmt numFmtId="168" formatCode="HH:MM"/>
    <numFmt numFmtId="169" formatCode="0.00"/>
    <numFmt numFmtId="170" formatCode="DDD&quot;, &quot;D/\ MMM\ YYYY"/>
    <numFmt numFmtId="171" formatCode="0.00000"/>
    <numFmt numFmtId="172" formatCode="0.0"/>
    <numFmt numFmtId="173" formatCode="0"/>
    <numFmt numFmtId="174" formatCode="00"/>
  </numFmts>
  <fonts count="12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3"/>
      <color indexed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4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>
      <alignment horizontal="center"/>
      <protection/>
    </xf>
    <xf numFmtId="164" fontId="1" fillId="0" borderId="0" applyNumberFormat="0" applyFill="0" applyBorder="0" applyProtection="0">
      <alignment horizontal="center"/>
    </xf>
    <xf numFmtId="164" fontId="2" fillId="2" borderId="0" applyNumberFormat="0" applyBorder="0">
      <alignment horizontal="right"/>
      <protection/>
    </xf>
  </cellStyleXfs>
  <cellXfs count="122">
    <xf numFmtId="164" fontId="0" fillId="0" borderId="0" xfId="0" applyAlignment="1">
      <alignment/>
    </xf>
    <xf numFmtId="164" fontId="2" fillId="3" borderId="0" xfId="0" applyFont="1" applyFill="1" applyAlignment="1" applyProtection="1">
      <alignment/>
      <protection hidden="1"/>
    </xf>
    <xf numFmtId="164" fontId="2" fillId="0" borderId="0" xfId="0" applyFont="1" applyFill="1" applyAlignment="1" applyProtection="1">
      <alignment horizontal="left"/>
      <protection hidden="1"/>
    </xf>
    <xf numFmtId="164" fontId="2" fillId="0" borderId="0" xfId="0" applyFont="1" applyFill="1" applyAlignment="1" applyProtection="1">
      <alignment horizontal="center"/>
      <protection hidden="1"/>
    </xf>
    <xf numFmtId="165" fontId="2" fillId="0" borderId="0" xfId="0" applyNumberFormat="1" applyFont="1" applyFill="1" applyAlignment="1" applyProtection="1">
      <alignment horizontal="right"/>
      <protection hidden="1"/>
    </xf>
    <xf numFmtId="164" fontId="0" fillId="0" borderId="0" xfId="0" applyFill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2" fillId="3" borderId="0" xfId="0" applyFont="1" applyFill="1" applyBorder="1" applyAlignment="1" applyProtection="1">
      <alignment horizontal="left"/>
      <protection hidden="1"/>
    </xf>
    <xf numFmtId="164" fontId="2" fillId="4" borderId="0" xfId="0" applyFont="1" applyFill="1" applyBorder="1" applyAlignment="1" applyProtection="1">
      <alignment horizontal="left" vertical="top" wrapText="1"/>
      <protection hidden="1"/>
    </xf>
    <xf numFmtId="165" fontId="2" fillId="0" borderId="0" xfId="0" applyNumberFormat="1" applyFont="1" applyFill="1" applyAlignment="1" applyProtection="1">
      <alignment horizontal="center"/>
      <protection hidden="1"/>
    </xf>
    <xf numFmtId="164" fontId="2" fillId="3" borderId="0" xfId="0" applyFont="1" applyFill="1" applyBorder="1" applyAlignment="1" applyProtection="1">
      <alignment horizontal="center"/>
      <protection hidden="1"/>
    </xf>
    <xf numFmtId="164" fontId="2" fillId="4" borderId="0" xfId="0" applyFont="1" applyFill="1" applyBorder="1" applyAlignment="1" applyProtection="1">
      <alignment horizontal="left"/>
      <protection/>
    </xf>
    <xf numFmtId="164" fontId="3" fillId="3" borderId="0" xfId="0" applyFont="1" applyFill="1" applyBorder="1" applyAlignment="1" applyProtection="1">
      <alignment horizontal="right" wrapText="1"/>
      <protection hidden="1"/>
    </xf>
    <xf numFmtId="164" fontId="0" fillId="0" borderId="0" xfId="0" applyFont="1" applyFill="1" applyBorder="1" applyAlignment="1" applyProtection="1">
      <alignment horizontal="left" wrapText="1"/>
      <protection locked="0"/>
    </xf>
    <xf numFmtId="164" fontId="2" fillId="3" borderId="0" xfId="0" applyFont="1" applyFill="1" applyBorder="1" applyAlignment="1" applyProtection="1">
      <alignment horizontal="left" vertical="top" wrapText="1"/>
      <protection hidden="1"/>
    </xf>
    <xf numFmtId="164" fontId="0" fillId="0" borderId="0" xfId="0" applyFont="1" applyFill="1" applyBorder="1" applyAlignment="1" applyProtection="1">
      <alignment horizontal="left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Font="1" applyFill="1" applyAlignment="1" applyProtection="1">
      <alignment horizontal="right"/>
      <protection hidden="1"/>
    </xf>
    <xf numFmtId="165" fontId="4" fillId="0" borderId="0" xfId="0" applyNumberFormat="1" applyFont="1" applyFill="1" applyAlignment="1" applyProtection="1">
      <alignment horizontal="right"/>
      <protection hidden="1"/>
    </xf>
    <xf numFmtId="164" fontId="2" fillId="3" borderId="1" xfId="0" applyFont="1" applyFill="1" applyBorder="1" applyAlignment="1" applyProtection="1">
      <alignment/>
      <protection hidden="1"/>
    </xf>
    <xf numFmtId="167" fontId="3" fillId="3" borderId="2" xfId="0" applyNumberFormat="1" applyFont="1" applyFill="1" applyBorder="1" applyAlignment="1" applyProtection="1">
      <alignment horizontal="left"/>
      <protection hidden="1"/>
    </xf>
    <xf numFmtId="164" fontId="2" fillId="3" borderId="2" xfId="0" applyFont="1" applyFill="1" applyBorder="1" applyAlignment="1" applyProtection="1">
      <alignment horizontal="center"/>
      <protection hidden="1"/>
    </xf>
    <xf numFmtId="168" fontId="0" fillId="3" borderId="2" xfId="0" applyNumberFormat="1" applyFill="1" applyBorder="1" applyAlignment="1" applyProtection="1">
      <alignment/>
      <protection hidden="1"/>
    </xf>
    <xf numFmtId="168" fontId="0" fillId="3" borderId="3" xfId="0" applyNumberFormat="1" applyFill="1" applyBorder="1" applyAlignment="1" applyProtection="1">
      <alignment/>
      <protection hidden="1"/>
    </xf>
    <xf numFmtId="169" fontId="4" fillId="0" borderId="0" xfId="0" applyNumberFormat="1" applyFont="1" applyFill="1" applyAlignment="1" applyProtection="1">
      <alignment horizontal="right"/>
      <protection hidden="1"/>
    </xf>
    <xf numFmtId="164" fontId="3" fillId="3" borderId="4" xfId="0" applyFont="1" applyFill="1" applyBorder="1" applyAlignment="1" applyProtection="1">
      <alignment/>
      <protection hidden="1"/>
    </xf>
    <xf numFmtId="164" fontId="3" fillId="3" borderId="0" xfId="0" applyFont="1" applyFill="1" applyBorder="1" applyAlignment="1" applyProtection="1">
      <alignment/>
      <protection hidden="1"/>
    </xf>
    <xf numFmtId="164" fontId="0" fillId="3" borderId="0" xfId="0" applyFill="1" applyBorder="1" applyAlignment="1" applyProtection="1">
      <alignment/>
      <protection hidden="1"/>
    </xf>
    <xf numFmtId="164" fontId="3" fillId="3" borderId="0" xfId="0" applyFont="1" applyFill="1" applyBorder="1" applyAlignment="1" applyProtection="1">
      <alignment horizontal="right"/>
      <protection locked="0"/>
    </xf>
    <xf numFmtId="170" fontId="0" fillId="3" borderId="5" xfId="0" applyNumberFormat="1" applyFont="1" applyFill="1" applyBorder="1" applyAlignment="1" applyProtection="1">
      <alignment horizontal="right"/>
      <protection hidden="1"/>
    </xf>
    <xf numFmtId="171" fontId="4" fillId="0" borderId="0" xfId="0" applyNumberFormat="1" applyFont="1" applyFill="1" applyAlignment="1" applyProtection="1">
      <alignment horizontal="right"/>
      <protection hidden="1"/>
    </xf>
    <xf numFmtId="169" fontId="2" fillId="3" borderId="0" xfId="0" applyNumberFormat="1" applyFont="1" applyFill="1" applyBorder="1" applyAlignment="1" applyProtection="1">
      <alignment horizontal="center"/>
      <protection hidden="1"/>
    </xf>
    <xf numFmtId="172" fontId="2" fillId="3" borderId="0" xfId="0" applyNumberFormat="1" applyFont="1" applyFill="1" applyBorder="1" applyAlignment="1" applyProtection="1">
      <alignment horizontal="center"/>
      <protection hidden="1"/>
    </xf>
    <xf numFmtId="164" fontId="0" fillId="3" borderId="5" xfId="0" applyFont="1" applyFill="1" applyBorder="1" applyAlignment="1" applyProtection="1">
      <alignment horizontal="justify" vertical="top" wrapText="1"/>
      <protection hidden="1"/>
    </xf>
    <xf numFmtId="164" fontId="5" fillId="3" borderId="0" xfId="0" applyFont="1" applyFill="1" applyBorder="1" applyAlignment="1" applyProtection="1">
      <alignment horizontal="center" vertical="center" wrapText="1"/>
      <protection hidden="1"/>
    </xf>
    <xf numFmtId="165" fontId="0" fillId="0" borderId="0" xfId="0" applyNumberFormat="1" applyFill="1" applyAlignment="1" applyProtection="1">
      <alignment horizontal="right"/>
      <protection hidden="1"/>
    </xf>
    <xf numFmtId="164" fontId="0" fillId="0" borderId="0" xfId="0" applyFill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right"/>
      <protection hidden="1"/>
    </xf>
    <xf numFmtId="173" fontId="0" fillId="0" borderId="0" xfId="0" applyNumberFormat="1" applyAlignment="1" applyProtection="1">
      <alignment horizontal="right"/>
      <protection hidden="1"/>
    </xf>
    <xf numFmtId="174" fontId="0" fillId="0" borderId="0" xfId="0" applyNumberFormat="1" applyFont="1" applyAlignment="1" applyProtection="1">
      <alignment horizontal="right"/>
      <protection hidden="1"/>
    </xf>
    <xf numFmtId="164" fontId="3" fillId="3" borderId="0" xfId="0" applyFont="1" applyFill="1" applyAlignment="1" applyProtection="1">
      <alignment/>
      <protection hidden="1"/>
    </xf>
    <xf numFmtId="164" fontId="3" fillId="3" borderId="0" xfId="0" applyFont="1" applyFill="1" applyAlignment="1" applyProtection="1">
      <alignment horizontal="center"/>
      <protection hidden="1"/>
    </xf>
    <xf numFmtId="164" fontId="7" fillId="3" borderId="0" xfId="0" applyFont="1" applyFill="1" applyAlignment="1" applyProtection="1">
      <alignment/>
      <protection hidden="1"/>
    </xf>
    <xf numFmtId="164" fontId="7" fillId="3" borderId="5" xfId="0" applyFont="1" applyFill="1" applyBorder="1" applyAlignment="1" applyProtection="1">
      <alignment/>
      <protection hidden="1"/>
    </xf>
    <xf numFmtId="165" fontId="0" fillId="0" borderId="0" xfId="0" applyNumberFormat="1" applyAlignment="1" applyProtection="1">
      <alignment horizontal="left"/>
      <protection hidden="1"/>
    </xf>
    <xf numFmtId="164" fontId="3" fillId="3" borderId="6" xfId="0" applyFont="1" applyFill="1" applyBorder="1" applyAlignment="1" applyProtection="1">
      <alignment/>
      <protection hidden="1"/>
    </xf>
    <xf numFmtId="164" fontId="8" fillId="3" borderId="7" xfId="0" applyFont="1" applyFill="1" applyBorder="1" applyAlignment="1" applyProtection="1">
      <alignment/>
      <protection hidden="1"/>
    </xf>
    <xf numFmtId="164" fontId="2" fillId="3" borderId="7" xfId="0" applyFont="1" applyFill="1" applyBorder="1" applyAlignment="1" applyProtection="1">
      <alignment/>
      <protection hidden="1"/>
    </xf>
    <xf numFmtId="164" fontId="2" fillId="3" borderId="7" xfId="0" applyFont="1" applyFill="1" applyBorder="1" applyAlignment="1" applyProtection="1">
      <alignment horizontal="center"/>
      <protection hidden="1"/>
    </xf>
    <xf numFmtId="164" fontId="0" fillId="3" borderId="7" xfId="0" applyFont="1" applyFill="1" applyBorder="1" applyAlignment="1" applyProtection="1">
      <alignment horizontal="center" wrapText="1"/>
      <protection hidden="1"/>
    </xf>
    <xf numFmtId="164" fontId="7" fillId="3" borderId="8" xfId="0" applyFont="1" applyFill="1" applyBorder="1" applyAlignment="1" applyProtection="1">
      <alignment/>
      <protection hidden="1"/>
    </xf>
    <xf numFmtId="164" fontId="5" fillId="3" borderId="0" xfId="0" applyFont="1" applyFill="1" applyBorder="1" applyAlignment="1" applyProtection="1">
      <alignment horizontal="left"/>
      <protection hidden="1"/>
    </xf>
    <xf numFmtId="164" fontId="3" fillId="3" borderId="9" xfId="0" applyFont="1" applyFill="1" applyBorder="1" applyAlignment="1" applyProtection="1">
      <alignment/>
      <protection hidden="1"/>
    </xf>
    <xf numFmtId="164" fontId="3" fillId="3" borderId="9" xfId="0" applyFont="1" applyFill="1" applyBorder="1" applyAlignment="1" applyProtection="1">
      <alignment horizontal="left"/>
      <protection hidden="1"/>
    </xf>
    <xf numFmtId="164" fontId="3" fillId="3" borderId="10" xfId="0" applyFont="1" applyFill="1" applyBorder="1" applyAlignment="1" applyProtection="1">
      <alignment horizontal="left"/>
      <protection hidden="1"/>
    </xf>
    <xf numFmtId="164" fontId="3" fillId="3" borderId="11" xfId="0" applyFont="1" applyFill="1" applyBorder="1" applyAlignment="1" applyProtection="1">
      <alignment horizontal="center"/>
      <protection hidden="1"/>
    </xf>
    <xf numFmtId="164" fontId="3" fillId="3" borderId="12" xfId="0" applyFont="1" applyFill="1" applyBorder="1" applyAlignment="1" applyProtection="1">
      <alignment horizontal="left"/>
      <protection hidden="1"/>
    </xf>
    <xf numFmtId="164" fontId="2" fillId="3" borderId="9" xfId="0" applyFont="1" applyFill="1" applyBorder="1" applyAlignment="1" applyProtection="1">
      <alignment horizontal="center"/>
      <protection hidden="1"/>
    </xf>
    <xf numFmtId="164" fontId="3" fillId="3" borderId="9" xfId="0" applyFont="1" applyFill="1" applyBorder="1" applyAlignment="1" applyProtection="1">
      <alignment horizont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165" fontId="9" fillId="0" borderId="0" xfId="0" applyNumberFormat="1" applyFont="1" applyAlignment="1" applyProtection="1">
      <alignment horizontal="center"/>
      <protection hidden="1"/>
    </xf>
    <xf numFmtId="165" fontId="3" fillId="0" borderId="0" xfId="0" applyNumberFormat="1" applyFont="1" applyFill="1" applyAlignment="1" applyProtection="1">
      <alignment horizontal="center"/>
      <protection hidden="1"/>
    </xf>
    <xf numFmtId="164" fontId="0" fillId="0" borderId="9" xfId="0" applyFont="1" applyFill="1" applyBorder="1" applyAlignment="1" applyProtection="1">
      <alignment horizontal="left"/>
      <protection hidden="1"/>
    </xf>
    <xf numFmtId="164" fontId="0" fillId="0" borderId="10" xfId="0" applyFont="1" applyFill="1" applyBorder="1" applyAlignment="1" applyProtection="1">
      <alignment horizontal="left"/>
      <protection locked="0"/>
    </xf>
    <xf numFmtId="164" fontId="0" fillId="0" borderId="10" xfId="0" applyFont="1" applyFill="1" applyBorder="1" applyAlignment="1" applyProtection="1">
      <alignment/>
      <protection locked="0"/>
    </xf>
    <xf numFmtId="164" fontId="10" fillId="5" borderId="9" xfId="0" applyFont="1" applyFill="1" applyBorder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right"/>
      <protection hidden="1"/>
    </xf>
    <xf numFmtId="165" fontId="3" fillId="0" borderId="0" xfId="0" applyNumberFormat="1" applyFont="1" applyFill="1" applyAlignment="1" applyProtection="1">
      <alignment horizontal="right"/>
      <protection hidden="1"/>
    </xf>
    <xf numFmtId="164" fontId="9" fillId="3" borderId="9" xfId="0" applyFont="1" applyFill="1" applyBorder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right"/>
      <protection hidden="1"/>
    </xf>
    <xf numFmtId="164" fontId="0" fillId="3" borderId="9" xfId="0" applyFont="1" applyFill="1" applyBorder="1" applyAlignment="1" applyProtection="1">
      <alignment/>
      <protection hidden="1"/>
    </xf>
    <xf numFmtId="164" fontId="0" fillId="0" borderId="9" xfId="0" applyFont="1" applyFill="1" applyBorder="1" applyAlignment="1" applyProtection="1">
      <alignment horizontal="left"/>
      <protection locked="0"/>
    </xf>
    <xf numFmtId="174" fontId="0" fillId="0" borderId="9" xfId="0" applyNumberFormat="1" applyFont="1" applyFill="1" applyBorder="1" applyAlignment="1" applyProtection="1">
      <alignment horizontal="center"/>
      <protection locked="0"/>
    </xf>
    <xf numFmtId="164" fontId="0" fillId="3" borderId="9" xfId="0" applyFont="1" applyFill="1" applyBorder="1" applyAlignment="1" applyProtection="1">
      <alignment horizontal="center"/>
      <protection locked="0"/>
    </xf>
    <xf numFmtId="172" fontId="0" fillId="0" borderId="9" xfId="0" applyNumberFormat="1" applyFont="1" applyFill="1" applyBorder="1" applyAlignment="1" applyProtection="1">
      <alignment horizontal="center"/>
      <protection locked="0"/>
    </xf>
    <xf numFmtId="169" fontId="0" fillId="0" borderId="9" xfId="0" applyNumberFormat="1" applyFont="1" applyFill="1" applyBorder="1" applyAlignment="1" applyProtection="1">
      <alignment horizontal="center"/>
      <protection locked="0"/>
    </xf>
    <xf numFmtId="173" fontId="0" fillId="0" borderId="9" xfId="0" applyNumberFormat="1" applyFont="1" applyFill="1" applyBorder="1" applyAlignment="1" applyProtection="1">
      <alignment horizontal="center"/>
      <protection locked="0"/>
    </xf>
    <xf numFmtId="173" fontId="2" fillId="0" borderId="0" xfId="0" applyNumberFormat="1" applyFont="1" applyAlignment="1" applyProtection="1">
      <alignment horizontal="center"/>
      <protection hidden="1"/>
    </xf>
    <xf numFmtId="164" fontId="0" fillId="6" borderId="9" xfId="0" applyFont="1" applyFill="1" applyBorder="1" applyAlignment="1" applyProtection="1">
      <alignment horizontal="left"/>
      <protection locked="0"/>
    </xf>
    <xf numFmtId="174" fontId="0" fillId="6" borderId="9" xfId="0" applyNumberFormat="1" applyFont="1" applyFill="1" applyBorder="1" applyAlignment="1" applyProtection="1">
      <alignment horizontal="center"/>
      <protection locked="0"/>
    </xf>
    <xf numFmtId="172" fontId="0" fillId="6" borderId="9" xfId="0" applyNumberFormat="1" applyFont="1" applyFill="1" applyBorder="1" applyAlignment="1" applyProtection="1">
      <alignment horizontal="center"/>
      <protection locked="0"/>
    </xf>
    <xf numFmtId="169" fontId="0" fillId="6" borderId="9" xfId="0" applyNumberFormat="1" applyFont="1" applyFill="1" applyBorder="1" applyAlignment="1" applyProtection="1">
      <alignment horizontal="center"/>
      <protection locked="0"/>
    </xf>
    <xf numFmtId="173" fontId="0" fillId="6" borderId="9" xfId="0" applyNumberFormat="1" applyFont="1" applyFill="1" applyBorder="1" applyAlignment="1" applyProtection="1">
      <alignment horizontal="center"/>
      <protection locked="0"/>
    </xf>
    <xf numFmtId="164" fontId="11" fillId="3" borderId="7" xfId="0" applyFont="1" applyFill="1" applyBorder="1" applyAlignment="1" applyProtection="1">
      <alignment horizontal="center"/>
      <protection hidden="1"/>
    </xf>
    <xf numFmtId="164" fontId="3" fillId="3" borderId="7" xfId="0" applyFont="1" applyFill="1" applyBorder="1" applyAlignment="1" applyProtection="1">
      <alignment/>
      <protection hidden="1"/>
    </xf>
    <xf numFmtId="164" fontId="4" fillId="3" borderId="0" xfId="0" applyFont="1" applyFill="1" applyBorder="1" applyAlignment="1" applyProtection="1">
      <alignment horizontal="center"/>
      <protection hidden="1"/>
    </xf>
    <xf numFmtId="164" fontId="4" fillId="3" borderId="5" xfId="0" applyFont="1" applyFill="1" applyBorder="1" applyAlignment="1" applyProtection="1">
      <alignment horizontal="center"/>
      <protection hidden="1"/>
    </xf>
    <xf numFmtId="164" fontId="0" fillId="3" borderId="0" xfId="0" applyFont="1" applyFill="1" applyBorder="1" applyAlignment="1" applyProtection="1">
      <alignment horizontal="center"/>
      <protection hidden="1"/>
    </xf>
    <xf numFmtId="172" fontId="0" fillId="3" borderId="0" xfId="0" applyNumberFormat="1" applyFont="1" applyFill="1" applyBorder="1" applyAlignment="1" applyProtection="1">
      <alignment horizontal="left"/>
      <protection/>
    </xf>
    <xf numFmtId="169" fontId="0" fillId="3" borderId="0" xfId="0" applyNumberFormat="1" applyFont="1" applyFill="1" applyBorder="1" applyAlignment="1" applyProtection="1">
      <alignment horizontal="center"/>
      <protection/>
    </xf>
    <xf numFmtId="173" fontId="0" fillId="3" borderId="0" xfId="0" applyNumberFormat="1" applyFont="1" applyFill="1" applyBorder="1" applyAlignment="1" applyProtection="1">
      <alignment horizontal="center"/>
      <protection/>
    </xf>
    <xf numFmtId="169" fontId="0" fillId="3" borderId="5" xfId="0" applyNumberFormat="1" applyFont="1" applyFill="1" applyBorder="1" applyAlignment="1" applyProtection="1">
      <alignment horizontal="center"/>
      <protection/>
    </xf>
    <xf numFmtId="174" fontId="0" fillId="0" borderId="0" xfId="0" applyNumberFormat="1" applyFont="1" applyFill="1" applyAlignment="1" applyProtection="1">
      <alignment horizontal="right"/>
      <protection hidden="1"/>
    </xf>
    <xf numFmtId="164" fontId="2" fillId="0" borderId="0" xfId="0" applyFont="1" applyFill="1" applyAlignment="1" applyProtection="1">
      <alignment/>
      <protection hidden="1"/>
    </xf>
    <xf numFmtId="165" fontId="0" fillId="0" borderId="0" xfId="0" applyNumberFormat="1" applyFill="1" applyAlignment="1" applyProtection="1">
      <alignment horizontal="left"/>
      <protection hidden="1"/>
    </xf>
    <xf numFmtId="164" fontId="0" fillId="3" borderId="0" xfId="0" applyFont="1" applyFill="1" applyAlignment="1" applyProtection="1">
      <alignment vertical="top"/>
      <protection hidden="1"/>
    </xf>
    <xf numFmtId="164" fontId="2" fillId="3" borderId="0" xfId="0" applyFont="1" applyFill="1" applyAlignment="1" applyProtection="1">
      <alignment horizontal="center"/>
      <protection hidden="1"/>
    </xf>
    <xf numFmtId="164" fontId="0" fillId="3" borderId="0" xfId="0" applyFont="1" applyFill="1" applyAlignment="1" applyProtection="1">
      <alignment/>
      <protection hidden="1"/>
    </xf>
    <xf numFmtId="164" fontId="3" fillId="3" borderId="5" xfId="0" applyFont="1" applyFill="1" applyBorder="1" applyAlignment="1" applyProtection="1">
      <alignment/>
      <protection hidden="1"/>
    </xf>
    <xf numFmtId="165" fontId="9" fillId="0" borderId="0" xfId="0" applyNumberFormat="1" applyFont="1" applyFill="1" applyAlignment="1" applyProtection="1">
      <alignment horizontal="center"/>
      <protection hidden="1"/>
    </xf>
    <xf numFmtId="164" fontId="4" fillId="0" borderId="0" xfId="0" applyFont="1" applyFill="1" applyAlignment="1" applyProtection="1">
      <alignment vertical="top"/>
      <protection hidden="1"/>
    </xf>
    <xf numFmtId="164" fontId="3" fillId="0" borderId="0" xfId="0" applyFont="1" applyFill="1" applyAlignment="1" applyProtection="1">
      <alignment/>
      <protection hidden="1"/>
    </xf>
    <xf numFmtId="164" fontId="2" fillId="0" borderId="7" xfId="0" applyFont="1" applyFill="1" applyBorder="1" applyAlignment="1" applyProtection="1">
      <alignment vertical="top" wrapText="1"/>
      <protection hidden="1"/>
    </xf>
    <xf numFmtId="164" fontId="0" fillId="0" borderId="7" xfId="0" applyFont="1" applyFill="1" applyBorder="1" applyAlignment="1" applyProtection="1">
      <alignment/>
      <protection hidden="1" locked="0"/>
    </xf>
    <xf numFmtId="164" fontId="3" fillId="0" borderId="0" xfId="0" applyFont="1" applyFill="1" applyBorder="1" applyAlignment="1" applyProtection="1">
      <alignment/>
      <protection hidden="1"/>
    </xf>
    <xf numFmtId="164" fontId="2" fillId="0" borderId="0" xfId="0" applyFont="1" applyFill="1" applyBorder="1" applyAlignment="1" applyProtection="1">
      <alignment horizontal="center"/>
      <protection hidden="1"/>
    </xf>
    <xf numFmtId="173" fontId="2" fillId="0" borderId="0" xfId="0" applyNumberFormat="1" applyFont="1" applyFill="1" applyAlignment="1" applyProtection="1">
      <alignment horizontal="center"/>
      <protection hidden="1"/>
    </xf>
    <xf numFmtId="164" fontId="0" fillId="0" borderId="0" xfId="0" applyFont="1" applyFill="1" applyBorder="1" applyAlignment="1" applyProtection="1">
      <alignment/>
      <protection hidden="1"/>
    </xf>
    <xf numFmtId="164" fontId="4" fillId="3" borderId="7" xfId="0" applyFont="1" applyFill="1" applyBorder="1" applyAlignment="1" applyProtection="1">
      <alignment vertical="top"/>
      <protection hidden="1"/>
    </xf>
    <xf numFmtId="164" fontId="0" fillId="3" borderId="7" xfId="0" applyFont="1" applyFill="1" applyBorder="1" applyAlignment="1" applyProtection="1">
      <alignment/>
      <protection hidden="1"/>
    </xf>
    <xf numFmtId="164" fontId="3" fillId="3" borderId="8" xfId="0" applyFont="1" applyFill="1" applyBorder="1" applyAlignment="1" applyProtection="1">
      <alignment/>
      <protection hidden="1"/>
    </xf>
    <xf numFmtId="164" fontId="4" fillId="3" borderId="0" xfId="0" applyFont="1" applyFill="1" applyBorder="1" applyAlignment="1" applyProtection="1">
      <alignment horizontal="justify" vertical="top" wrapText="1"/>
      <protection hidden="1"/>
    </xf>
    <xf numFmtId="164" fontId="3" fillId="3" borderId="7" xfId="0" applyFont="1" applyFill="1" applyBorder="1" applyAlignment="1" applyProtection="1">
      <alignment horizontal="center"/>
      <protection hidden="1"/>
    </xf>
    <xf numFmtId="164" fontId="5" fillId="3" borderId="7" xfId="0" applyFont="1" applyFill="1" applyBorder="1" applyAlignment="1" applyProtection="1">
      <alignment/>
      <protection hidden="1"/>
    </xf>
    <xf numFmtId="164" fontId="2" fillId="3" borderId="8" xfId="0" applyFont="1" applyFill="1" applyBorder="1" applyAlignment="1" applyProtection="1">
      <alignment/>
      <protection hidden="1"/>
    </xf>
    <xf numFmtId="170" fontId="0" fillId="3" borderId="13" xfId="0" applyNumberFormat="1" applyFont="1" applyFill="1" applyBorder="1" applyAlignment="1" applyProtection="1">
      <alignment horizontal="right"/>
      <protection hidden="1"/>
    </xf>
    <xf numFmtId="164" fontId="8" fillId="3" borderId="0" xfId="0" applyFont="1" applyFill="1" applyBorder="1" applyAlignment="1" applyProtection="1">
      <alignment/>
      <protection hidden="1"/>
    </xf>
    <xf numFmtId="164" fontId="3" fillId="3" borderId="0" xfId="0" applyFont="1" applyFill="1" applyBorder="1" applyAlignment="1" applyProtection="1">
      <alignment horizontal="center"/>
      <protection hidden="1"/>
    </xf>
    <xf numFmtId="164" fontId="5" fillId="3" borderId="0" xfId="0" applyFont="1" applyFill="1" applyBorder="1" applyAlignment="1" applyProtection="1">
      <alignment/>
      <protection hidden="1"/>
    </xf>
    <xf numFmtId="164" fontId="0" fillId="3" borderId="0" xfId="0" applyFont="1" applyFill="1" applyBorder="1" applyAlignment="1" applyProtection="1">
      <alignment horizontal="center" wrapText="1"/>
      <protection hidden="1"/>
    </xf>
    <xf numFmtId="164" fontId="2" fillId="3" borderId="5" xfId="0" applyFont="1" applyFill="1" applyBorder="1" applyAlignment="1" applyProtection="1">
      <alignment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ehler" xfId="20"/>
    <cellStyle name="platz1bis5" xfId="21"/>
    <cellStyle name="rekord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249</xdr:row>
      <xdr:rowOff>247650</xdr:rowOff>
    </xdr:from>
    <xdr:to>
      <xdr:col>17</xdr:col>
      <xdr:colOff>561975</xdr:colOff>
      <xdr:row>250</xdr:row>
      <xdr:rowOff>238125</xdr:rowOff>
    </xdr:to>
    <xdr:sp>
      <xdr:nvSpPr>
        <xdr:cNvPr id="1" name="AutoShape 8"/>
        <xdr:cNvSpPr>
          <a:spLocks/>
        </xdr:cNvSpPr>
      </xdr:nvSpPr>
      <xdr:spPr>
        <a:xfrm>
          <a:off x="6724650" y="68208525"/>
          <a:ext cx="800100" cy="257175"/>
        </a:xfrm>
        <a:prstGeom prst="leftArrow">
          <a:avLst>
            <a:gd name="adj1" fmla="val -25000"/>
            <a:gd name="adj2" fmla="val -25000"/>
          </a:avLst>
        </a:prstGeom>
        <a:solidFill>
          <a:srgbClr val="CC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68"/>
  <sheetViews>
    <sheetView tabSelected="1" defaultGridColor="0" zoomScale="80" zoomScaleNormal="80" colorId="27" workbookViewId="0" topLeftCell="A1">
      <pane ySplit="4" topLeftCell="A5" activePane="bottomLeft" state="frozen"/>
      <selection pane="topLeft" activeCell="A1" sqref="A1"/>
      <selection pane="bottomLeft" activeCell="S14" sqref="S14"/>
    </sheetView>
  </sheetViews>
  <sheetFormatPr defaultColWidth="12.57421875" defaultRowHeight="21" customHeight="1"/>
  <cols>
    <col min="1" max="1" width="4.57421875" style="1" customWidth="1"/>
    <col min="2" max="2" width="24.00390625" style="2" customWidth="1"/>
    <col min="3" max="3" width="4.8515625" style="3" customWidth="1"/>
    <col min="4" max="4" width="3.28125" style="3" customWidth="1"/>
    <col min="5" max="9" width="8.421875" style="3" customWidth="1"/>
    <col min="10" max="10" width="8.8515625" style="3" customWidth="1"/>
    <col min="11" max="11" width="9.57421875" style="3" customWidth="1"/>
    <col min="12" max="13" width="0" style="3" hidden="1" customWidth="1"/>
    <col min="14" max="15" width="0" style="4" hidden="1" customWidth="1"/>
    <col min="16" max="16" width="0" style="5" hidden="1" customWidth="1"/>
    <col min="17" max="17" width="7.140625" style="6" customWidth="1"/>
    <col min="18" max="18" width="20.421875" style="6" customWidth="1"/>
    <col min="19" max="19" width="12.57421875" style="6" customWidth="1"/>
    <col min="20" max="33" width="3.421875" style="6" customWidth="1"/>
    <col min="34" max="35" width="12.57421875" style="6" customWidth="1"/>
    <col min="36" max="52" width="3.421875" style="6" customWidth="1"/>
    <col min="53" max="61" width="12.00390625" style="6" customWidth="1"/>
    <col min="62" max="245" width="12.00390625" style="5" customWidth="1"/>
    <col min="246" max="16384" width="11.8515625" style="0" customWidth="1"/>
  </cols>
  <sheetData>
    <row r="1" spans="1:52" ht="42" customHeight="1">
      <c r="A1" s="7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N1" s="9"/>
      <c r="O1" s="9"/>
      <c r="P1" s="4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2" ht="21" customHeight="1">
      <c r="A2" s="7"/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N2" s="9"/>
      <c r="O2" s="9"/>
      <c r="P2" s="4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2" ht="16.5" customHeight="1">
      <c r="A3" s="7"/>
      <c r="B3" s="12" t="s">
        <v>2</v>
      </c>
      <c r="C3" s="13"/>
      <c r="D3" s="13"/>
      <c r="E3" s="13"/>
      <c r="F3" s="13"/>
      <c r="G3" s="14"/>
      <c r="H3" s="14"/>
      <c r="I3" s="14"/>
      <c r="J3" s="14"/>
      <c r="K3" s="14"/>
      <c r="N3" s="9"/>
      <c r="O3" s="9"/>
      <c r="P3" s="4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6.5" customHeight="1">
      <c r="A4" s="10"/>
      <c r="B4" s="12" t="s">
        <v>3</v>
      </c>
      <c r="C4" s="15" t="s">
        <v>4</v>
      </c>
      <c r="D4" s="15"/>
      <c r="E4" s="15"/>
      <c r="F4" s="15"/>
      <c r="G4" s="12" t="s">
        <v>5</v>
      </c>
      <c r="H4" s="12"/>
      <c r="I4" s="12"/>
      <c r="J4" s="16">
        <v>43641</v>
      </c>
      <c r="K4" s="16"/>
      <c r="M4" s="17"/>
      <c r="N4" s="18"/>
      <c r="O4" s="18"/>
      <c r="P4" s="4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 customHeight="1">
      <c r="A5" s="19"/>
      <c r="B5" s="20"/>
      <c r="C5" s="21"/>
      <c r="D5" s="21"/>
      <c r="E5" s="21"/>
      <c r="F5" s="21"/>
      <c r="G5" s="22"/>
      <c r="H5" s="22"/>
      <c r="I5" s="21"/>
      <c r="J5" s="22"/>
      <c r="K5" s="23"/>
      <c r="M5" s="17"/>
      <c r="N5" s="24"/>
      <c r="O5" s="24"/>
      <c r="P5" s="4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21" customHeight="1">
      <c r="A6" s="25"/>
      <c r="B6" s="26" t="s">
        <v>6</v>
      </c>
      <c r="C6" s="27" t="str">
        <f>IF($C$4="","",$C$4)</f>
        <v>Koblenz</v>
      </c>
      <c r="D6" s="27"/>
      <c r="E6" s="27"/>
      <c r="F6" s="27"/>
      <c r="G6" s="27"/>
      <c r="H6" s="27"/>
      <c r="I6" s="28" t="s">
        <v>7</v>
      </c>
      <c r="J6" s="29">
        <f>IF($J$4="","",$J$4)</f>
        <v>43641</v>
      </c>
      <c r="K6" s="29"/>
      <c r="M6" s="17"/>
      <c r="N6" s="30"/>
      <c r="O6" s="30"/>
      <c r="P6" s="4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31"/>
      <c r="AI6" s="32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23.25" customHeight="1">
      <c r="A7" s="25"/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  <c r="M7" s="17"/>
      <c r="N7" s="30"/>
      <c r="O7" s="30"/>
      <c r="P7" s="4"/>
      <c r="Q7" s="34" t="s">
        <v>9</v>
      </c>
      <c r="R7" s="3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31"/>
      <c r="AI7" s="32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23.25" customHeight="1">
      <c r="A8" s="25"/>
      <c r="B8" s="33"/>
      <c r="C8" s="33"/>
      <c r="D8" s="33"/>
      <c r="E8" s="33"/>
      <c r="F8" s="33"/>
      <c r="G8" s="33"/>
      <c r="H8" s="33"/>
      <c r="I8" s="33"/>
      <c r="J8" s="33"/>
      <c r="K8" s="33"/>
      <c r="L8" s="35"/>
      <c r="M8" s="36"/>
      <c r="N8" s="18"/>
      <c r="O8" s="35"/>
      <c r="P8" s="35"/>
      <c r="Q8" s="34"/>
      <c r="R8" s="3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31"/>
      <c r="AI8" s="32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36.75" customHeight="1">
      <c r="A9" s="25"/>
      <c r="B9" s="33"/>
      <c r="C9" s="33"/>
      <c r="D9" s="33"/>
      <c r="E9" s="33"/>
      <c r="F9" s="33"/>
      <c r="G9" s="33"/>
      <c r="H9" s="33"/>
      <c r="I9" s="33"/>
      <c r="J9" s="33"/>
      <c r="K9" s="33"/>
      <c r="L9" s="37">
        <f ca="1">YEAR(TODAY())</f>
        <v>2019</v>
      </c>
      <c r="M9" s="37">
        <f>IF(L12&gt;=4,13,IF(L12=3,15,IF(L12=2,17,19)))</f>
        <v>19</v>
      </c>
      <c r="N9" s="38">
        <f>L9-M9-1900</f>
        <v>100</v>
      </c>
      <c r="O9" s="39">
        <f>IF($M9=13,$N9+4,$N9+3)</f>
        <v>103</v>
      </c>
      <c r="P9" s="35"/>
      <c r="Q9" s="34"/>
      <c r="R9" s="3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31"/>
      <c r="AI9" s="32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8" customHeight="1">
      <c r="A10" s="25"/>
      <c r="B10" s="40" t="s">
        <v>10</v>
      </c>
      <c r="C10" s="40"/>
      <c r="D10" s="41"/>
      <c r="E10" s="42">
        <f>IF(COUNT(E15:E27)+COUNTIF(E15:E27,"x")&gt;3,1,0)</f>
        <v>0</v>
      </c>
      <c r="F10" s="42">
        <f>IF(COUNT(F15:F27)+COUNTIF(F15:F27,"x")&gt;3,1,0)</f>
        <v>0</v>
      </c>
      <c r="G10" s="42">
        <f>IF(OR(COUNT(G15:G27)=1,COUNT(G15:G27)=2,COUNT(G15:G27)=3,COUNT(G15:G27)=5,COUNT(G15:G27)=6,COUNT(G15:G27)=7),1,IF(AND(COUNT(G15:G27)=8,SUM(G15:G27)&lt;&gt;36),1,IF(COUNT(G15:G27)&gt;8,1,IF(COUNTIF(G15:G27,"x")&gt;0,1,IF(AND(COUNT(G15:G27)=4,SUM(G15:G27)&lt;&gt;10),1,0)))))</f>
        <v>0</v>
      </c>
      <c r="H10" s="42">
        <f>IF(COUNT(H15:H27)+COUNTIF(H15:H27,"x")&gt;3,1,0)</f>
        <v>0</v>
      </c>
      <c r="I10" s="42">
        <f>IF(COUNT(I15:I27)+COUNTIF(I15:I27,"x")&gt;3,1,0)</f>
        <v>0</v>
      </c>
      <c r="J10" s="42">
        <f>IF(COUNT(J15:J27)+COUNTIF(J15:J27,"x")&gt;3,1,0)</f>
        <v>0</v>
      </c>
      <c r="K10" s="43">
        <f>IF(COUNT(K15:K27)+COUNTIF(K15:K27,"x")&gt;3,1,0)</f>
        <v>0</v>
      </c>
      <c r="L10" s="44"/>
      <c r="M10" s="37"/>
      <c r="N10" s="37"/>
      <c r="O10" s="37"/>
      <c r="P10" s="35"/>
      <c r="Q10" s="34"/>
      <c r="R10" s="3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1"/>
      <c r="AI10" s="32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30.75" customHeight="1">
      <c r="A11" s="45"/>
      <c r="B11" s="46" t="str">
        <f>IF(E10=1,"Fehler bei "&amp;E14,IF(F10=1,"Fehler bei "&amp;F14,IF(G10=1,"Fehler bei "&amp;G14,IF(H10=1,"Fehler bei "&amp;H14,IF(I10=1,"Fehler bei "&amp;I14,IF(J10=1,"Fehler bei "&amp;J14,IF(K10=1,"Fehler bei "&amp;K14,IF(SUM(L15:L27)&gt;0,"Jahrgang falsch",""))))))))&amp;"      "&amp;M15&amp;M16&amp;M17&amp;M18&amp;M19&amp;M20&amp;M21&amp;M22&amp;M23&amp;M24&amp;M25&amp;M26&amp;M27</f>
        <v>      </v>
      </c>
      <c r="C11" s="47"/>
      <c r="D11" s="48"/>
      <c r="E11" s="48"/>
      <c r="F11" s="48"/>
      <c r="G11" s="48"/>
      <c r="H11" s="48"/>
      <c r="I11" s="48"/>
      <c r="J11" s="49" t="s">
        <v>11</v>
      </c>
      <c r="K11" s="50"/>
      <c r="L11" s="37"/>
      <c r="M11" s="37"/>
      <c r="N11" s="37"/>
      <c r="O11" s="37"/>
      <c r="P11" s="35"/>
      <c r="Q11" s="51" t="s">
        <v>12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31"/>
      <c r="AI11" s="32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21" customHeight="1">
      <c r="A12" s="52"/>
      <c r="B12" s="53" t="s">
        <v>13</v>
      </c>
      <c r="C12" s="54" t="s">
        <v>14</v>
      </c>
      <c r="D12" s="55"/>
      <c r="E12" s="56"/>
      <c r="F12" s="53" t="s">
        <v>15</v>
      </c>
      <c r="G12" s="53"/>
      <c r="H12" s="53" t="s">
        <v>16</v>
      </c>
      <c r="I12" s="53"/>
      <c r="J12" s="57" t="str">
        <f>RIGHT(N9,2)&amp;" - "&amp;IF(O9&gt;99,"0"&amp;O9-100,O9)</f>
        <v>00 - 03</v>
      </c>
      <c r="K12" s="58" t="s">
        <v>17</v>
      </c>
      <c r="L12" s="59">
        <f>IF(K13="Mä IV",5,IF(K13="Ju IV",4,IF(OR(K13="Ju III/1",K13="Ju III/2",K13="Mä III/1",K13="Mä III/2"),3,IF(OR(K13="Mä II",K13="Ju II"),2,1))))</f>
        <v>1</v>
      </c>
      <c r="M12" s="59">
        <f>IF(OR(K13="Mä IV",K13="Mä III/1",K13="Mä III/2",K13="Mä II",K13="Mä I"),0,1)</f>
        <v>0</v>
      </c>
      <c r="N12" s="60"/>
      <c r="O12" s="60">
        <f>$T$7</f>
        <v>0</v>
      </c>
      <c r="P12" s="61"/>
      <c r="Q12" s="51" t="s">
        <v>18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31"/>
      <c r="AI12" s="32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21" customHeight="1">
      <c r="A13" s="58">
        <v>1</v>
      </c>
      <c r="B13" s="62">
        <f>IF($C$3="","",$C$3)</f>
      </c>
      <c r="C13" s="63"/>
      <c r="D13" s="63"/>
      <c r="E13" s="63"/>
      <c r="F13" s="63"/>
      <c r="G13" s="63"/>
      <c r="H13" s="64"/>
      <c r="I13" s="64"/>
      <c r="J13" s="64"/>
      <c r="K13" s="65" t="s">
        <v>19</v>
      </c>
      <c r="L13" s="66"/>
      <c r="M13" s="66"/>
      <c r="N13" s="66">
        <f>COUNT(N15:N27)</f>
        <v>0</v>
      </c>
      <c r="O13" s="66">
        <f>COUNT(O15:O27)</f>
        <v>0</v>
      </c>
      <c r="P13" s="67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31"/>
      <c r="AI13" s="32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21" customHeight="1">
      <c r="A14" s="58"/>
      <c r="B14" s="53" t="s">
        <v>20</v>
      </c>
      <c r="C14" s="68" t="s">
        <v>21</v>
      </c>
      <c r="D14" s="68" t="s">
        <v>22</v>
      </c>
      <c r="E14" s="68" t="str">
        <f>IF(L12&gt;=4,"50m",IF(L12=3,"75m","100m"))</f>
        <v>100m</v>
      </c>
      <c r="F14" s="68" t="str">
        <f>IF(M12=0,"800m","800m")</f>
        <v>800m</v>
      </c>
      <c r="G14" s="68" t="str">
        <f>IF(L12&lt;3,"4x100m",IF(L12=3,"4x75m","4x50m"))</f>
        <v>4x100m</v>
      </c>
      <c r="H14" s="68" t="s">
        <v>23</v>
      </c>
      <c r="I14" s="68" t="s">
        <v>24</v>
      </c>
      <c r="J14" s="68" t="str">
        <f>IF(L12&gt;3,"xxxxx","Kugel")</f>
        <v>Kugel</v>
      </c>
      <c r="K14" s="68" t="str">
        <f>IF(L12=5,"200g Ball",IF(L12&lt;3,"Speer","200g Ball"))</f>
        <v>Speer</v>
      </c>
      <c r="L14" s="69" t="s">
        <v>21</v>
      </c>
      <c r="M14" s="69" t="s">
        <v>25</v>
      </c>
      <c r="N14" s="70">
        <f>IF(N13&gt;$C$7,MIN(N15,N16,N17,N18,N19,N20,N21,N22,N23,N24,N25,N26,N27),0)</f>
        <v>0</v>
      </c>
      <c r="O14" s="70">
        <f>IF(O13&gt;$C$7,MIN(O15,O16,O17,O18,O19,O20,O21,O22,O23,O24,O25,O26,O27),0)</f>
        <v>0</v>
      </c>
      <c r="P14" s="4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31"/>
      <c r="AI14" s="32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21" customHeight="1">
      <c r="A15" s="71">
        <v>1</v>
      </c>
      <c r="B15" s="72"/>
      <c r="C15" s="73"/>
      <c r="D15" s="74"/>
      <c r="E15" s="75"/>
      <c r="F15" s="76"/>
      <c r="G15" s="77"/>
      <c r="H15" s="76"/>
      <c r="I15" s="76"/>
      <c r="J15" s="76"/>
      <c r="K15" s="76"/>
      <c r="L15" s="78">
        <f>IF(B15="",0,IF(AND(IF(C15&lt;90,C15+100,C15)&gt;=N9,IF(C15&lt;90,C15+100,C15)&lt;=O9),0,1))</f>
        <v>0</v>
      </c>
      <c r="M15" s="78">
        <f>IF(COUNT(E15:K15)+COUNTIF(E15:K15,"x")&gt;3,B15&amp;" zu viele Disziplinen   ","")</f>
      </c>
      <c r="N15" s="70"/>
      <c r="O15" s="70"/>
      <c r="P15" s="4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31"/>
      <c r="AI15" s="32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21" customHeight="1">
      <c r="A16" s="71">
        <v>2</v>
      </c>
      <c r="B16" s="72"/>
      <c r="C16" s="73"/>
      <c r="D16" s="74"/>
      <c r="E16" s="75"/>
      <c r="F16" s="76"/>
      <c r="G16" s="77"/>
      <c r="H16" s="76"/>
      <c r="I16" s="76"/>
      <c r="J16" s="76"/>
      <c r="K16" s="76"/>
      <c r="L16" s="78">
        <f>IF(B16="",0,IF(AND(IF(C16&lt;90,C16+100,C16)&gt;=N9,IF(C16&lt;90,C16+100,C16)&lt;=O9),0,1))</f>
        <v>0</v>
      </c>
      <c r="M16" s="78">
        <f>IF(COUNT(E16:K16)+COUNTIF(E16:K16,"x")&gt;3,B16&amp;" zu viele Disziplinen   ","")</f>
      </c>
      <c r="N16" s="70"/>
      <c r="O16" s="70"/>
      <c r="P16" s="4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31"/>
      <c r="AI16" s="32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21" customHeight="1">
      <c r="A17" s="71">
        <v>3</v>
      </c>
      <c r="B17" s="72"/>
      <c r="C17" s="73"/>
      <c r="D17" s="74"/>
      <c r="E17" s="75"/>
      <c r="F17" s="76"/>
      <c r="G17" s="77"/>
      <c r="H17" s="76"/>
      <c r="I17" s="76"/>
      <c r="J17" s="76"/>
      <c r="K17" s="76"/>
      <c r="L17" s="78">
        <f>IF(B17="",0,IF(AND(IF(C17&lt;90,C17+100,C17)&gt;=N9,IF(C17&lt;90,C17+100,C17)&lt;=O9),0,1))</f>
        <v>0</v>
      </c>
      <c r="M17" s="78">
        <f>IF(COUNT(E17:K17)+COUNTIF(E17:K17,"x")&gt;3,B17&amp;" zu viele Disziplinen   ","")</f>
      </c>
      <c r="N17" s="70"/>
      <c r="O17" s="70"/>
      <c r="P17" s="4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31"/>
      <c r="AI17" s="32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21" customHeight="1">
      <c r="A18" s="71">
        <v>4</v>
      </c>
      <c r="B18" s="72"/>
      <c r="C18" s="73"/>
      <c r="D18" s="74"/>
      <c r="E18" s="75"/>
      <c r="F18" s="76"/>
      <c r="G18" s="77"/>
      <c r="H18" s="76"/>
      <c r="I18" s="76"/>
      <c r="J18" s="76"/>
      <c r="K18" s="76"/>
      <c r="L18" s="78">
        <f>IF(B18="",0,IF(AND(IF(C18&lt;90,C18+100,C18)&gt;=N9,IF(C18&lt;90,C18+100,C18)&lt;=O9),0,1))</f>
        <v>0</v>
      </c>
      <c r="M18" s="78">
        <f>IF(COUNT(E18:K18)+COUNTIF(E18:K18,"x")&gt;3,B18&amp;" zu viele Disziplinen   ","")</f>
      </c>
      <c r="N18" s="70"/>
      <c r="O18" s="70"/>
      <c r="P18" s="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31"/>
      <c r="AI18" s="32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21" customHeight="1">
      <c r="A19" s="71">
        <v>5</v>
      </c>
      <c r="B19" s="72"/>
      <c r="C19" s="73"/>
      <c r="D19" s="74"/>
      <c r="E19" s="75"/>
      <c r="F19" s="76"/>
      <c r="G19" s="77"/>
      <c r="H19" s="76"/>
      <c r="I19" s="76"/>
      <c r="J19" s="76"/>
      <c r="K19" s="76"/>
      <c r="L19" s="78">
        <f>IF(B19="",0,IF(AND(IF(C19&lt;90,C19+100,C19)&gt;=N9,IF(C19&lt;90,C19+100,C19)&lt;=O9),0,1))</f>
        <v>0</v>
      </c>
      <c r="M19" s="78">
        <f>IF(COUNT(E19:K19)+COUNTIF(E19:K19,"x")&gt;3,B19&amp;" zu viele Disziplinen   ","")</f>
      </c>
      <c r="N19" s="70"/>
      <c r="O19" s="70"/>
      <c r="P19" s="4"/>
      <c r="Q19" s="10"/>
      <c r="R19" s="51" t="s">
        <v>26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31"/>
      <c r="AI19" s="32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21" customHeight="1">
      <c r="A20" s="71">
        <v>6</v>
      </c>
      <c r="B20" s="72"/>
      <c r="C20" s="73"/>
      <c r="D20" s="74"/>
      <c r="E20" s="75"/>
      <c r="F20" s="76"/>
      <c r="G20" s="77"/>
      <c r="H20" s="76"/>
      <c r="I20" s="76"/>
      <c r="J20" s="76"/>
      <c r="K20" s="76"/>
      <c r="L20" s="78">
        <f>IF(B20="",0,IF(AND(IF(C20&lt;90,C20+100,C20)&gt;=N9,IF(C20&lt;90,C20+100,C20)&lt;=O9),0,1))</f>
        <v>0</v>
      </c>
      <c r="M20" s="78">
        <f>IF(COUNT(E20:K20)+COUNTIF(E20:K20,"x")&gt;3,B20&amp;" zu viele Disziplinen   ","")</f>
      </c>
      <c r="N20" s="70"/>
      <c r="O20" s="70"/>
      <c r="P20" s="4"/>
      <c r="Q20" s="10"/>
      <c r="R20" s="51" t="s">
        <v>27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31"/>
      <c r="AI20" s="32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21" customHeight="1">
      <c r="A21" s="71">
        <v>7</v>
      </c>
      <c r="B21" s="72"/>
      <c r="C21" s="73"/>
      <c r="D21" s="74"/>
      <c r="E21" s="75"/>
      <c r="F21" s="76"/>
      <c r="G21" s="77"/>
      <c r="H21" s="76"/>
      <c r="I21" s="76"/>
      <c r="J21" s="76"/>
      <c r="K21" s="76"/>
      <c r="L21" s="78">
        <f>IF(B21="",0,IF(AND(IF(C21&lt;90,C21+100,C21)&gt;=N9,IF(C21&lt;90,C21+100,C21)&lt;=O9),0,1))</f>
        <v>0</v>
      </c>
      <c r="M21" s="78">
        <f>IF(COUNT(E21:K21)+COUNTIF(E21:K21,"x")&gt;3,B21&amp;" zu viele Disziplinen   ","")</f>
      </c>
      <c r="N21" s="70"/>
      <c r="O21" s="70"/>
      <c r="P21" s="4"/>
      <c r="Q21" s="10"/>
      <c r="R21" s="51" t="s">
        <v>28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31"/>
      <c r="AI21" s="32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21" customHeight="1">
      <c r="A22" s="71">
        <v>8</v>
      </c>
      <c r="B22" s="72"/>
      <c r="C22" s="73"/>
      <c r="D22" s="74"/>
      <c r="E22" s="75"/>
      <c r="F22" s="76"/>
      <c r="G22" s="77"/>
      <c r="H22" s="76"/>
      <c r="I22" s="76"/>
      <c r="J22" s="76"/>
      <c r="K22" s="76"/>
      <c r="L22" s="78">
        <f>IF(B22="",0,IF(AND(IF(C22&lt;90,C22+100,C22)&gt;=N9,IF(C22&lt;90,C22+100,C22)&lt;=O9),0,1))</f>
        <v>0</v>
      </c>
      <c r="M22" s="78">
        <f>IF(COUNT(E22:K22)+COUNTIF(E22:K22,"x")&gt;3,B22&amp;" zu viele Disziplinen   ","")</f>
      </c>
      <c r="N22" s="70"/>
      <c r="O22" s="70"/>
      <c r="P22" s="4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31"/>
      <c r="AI22" s="32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21" customHeight="1">
      <c r="A23" s="71">
        <v>9</v>
      </c>
      <c r="B23" s="72"/>
      <c r="C23" s="73"/>
      <c r="D23" s="74"/>
      <c r="E23" s="75"/>
      <c r="F23" s="76"/>
      <c r="G23" s="77"/>
      <c r="H23" s="76"/>
      <c r="I23" s="76"/>
      <c r="J23" s="76"/>
      <c r="K23" s="76"/>
      <c r="L23" s="78">
        <f>IF(B23="",0,IF(AND(IF(C23&lt;90,C23+100,C23)&gt;=N9,IF(C23&lt;90,C23+100,C23)&lt;=O9),0,1))</f>
        <v>0</v>
      </c>
      <c r="M23" s="78">
        <f>IF(COUNT(E23:K23)+COUNTIF(E23:K23,"x")&gt;3,B23&amp;" zu viele Disziplinen   ","")</f>
      </c>
      <c r="N23" s="70"/>
      <c r="O23" s="70"/>
      <c r="P23" s="4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31"/>
      <c r="AI23" s="32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21" customHeight="1">
      <c r="A24" s="71">
        <v>10</v>
      </c>
      <c r="B24" s="72"/>
      <c r="C24" s="73"/>
      <c r="D24" s="74"/>
      <c r="E24" s="75"/>
      <c r="F24" s="76"/>
      <c r="G24" s="77"/>
      <c r="H24" s="76"/>
      <c r="I24" s="76"/>
      <c r="J24" s="76"/>
      <c r="K24" s="76"/>
      <c r="L24" s="78">
        <f>IF(B24="",0,IF(AND(IF(C24&lt;90,C24+100,C24)&gt;=N9,IF(C24&lt;90,C24+100,C24)&lt;=O9),0,1))</f>
        <v>0</v>
      </c>
      <c r="M24" s="78">
        <f>IF(COUNT(E24:K24)+COUNTIF(E24:K24,"x")&gt;3,B24&amp;" zu viele Disziplinen   ","")</f>
      </c>
      <c r="N24" s="70"/>
      <c r="O24" s="70"/>
      <c r="P24" s="4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31"/>
      <c r="AI24" s="32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21" customHeight="1">
      <c r="A25" s="71">
        <v>11</v>
      </c>
      <c r="B25" s="72"/>
      <c r="C25" s="73"/>
      <c r="D25" s="74"/>
      <c r="E25" s="75"/>
      <c r="F25" s="76"/>
      <c r="G25" s="77"/>
      <c r="H25" s="76"/>
      <c r="I25" s="76"/>
      <c r="J25" s="76"/>
      <c r="K25" s="76"/>
      <c r="L25" s="78">
        <f>IF(B25="",0,IF(AND(IF(C25&lt;90,C25+100,C25)&gt;=N9,IF(C25&lt;90,C25+100,C25)&lt;=O9),0,1))</f>
        <v>0</v>
      </c>
      <c r="M25" s="78">
        <f>IF(COUNT(E25:K25)+COUNTIF(E25:K25,"x")&gt;3,B25&amp;" zu viele Disziplinen   ","")</f>
      </c>
      <c r="N25" s="70"/>
      <c r="O25" s="70"/>
      <c r="P25" s="4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31"/>
      <c r="AI25" s="32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21" customHeight="1">
      <c r="A26" s="71">
        <v>12</v>
      </c>
      <c r="B26" s="72"/>
      <c r="C26" s="73"/>
      <c r="D26" s="74"/>
      <c r="E26" s="75"/>
      <c r="F26" s="76"/>
      <c r="G26" s="77"/>
      <c r="H26" s="76"/>
      <c r="I26" s="76"/>
      <c r="J26" s="76"/>
      <c r="K26" s="76"/>
      <c r="L26" s="78">
        <f>IF(B26="",0,IF(AND(IF(C26&lt;90,C26+100,C26)&gt;=N9,IF(C26&lt;90,C26+100,C26)&lt;=O9),0,1))</f>
        <v>0</v>
      </c>
      <c r="M26" s="78">
        <f>IF(COUNT(E26:K26)+COUNTIF(E26:K26,"x")&gt;3,B26&amp;" zu viele Disziplinen   ","")</f>
      </c>
      <c r="N26" s="70"/>
      <c r="O26" s="70"/>
      <c r="P26" s="4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31"/>
      <c r="AI26" s="32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21" customHeight="1">
      <c r="A27" s="71">
        <v>13</v>
      </c>
      <c r="B27" s="79"/>
      <c r="C27" s="80"/>
      <c r="D27" s="74"/>
      <c r="E27" s="81"/>
      <c r="F27" s="82"/>
      <c r="G27" s="83"/>
      <c r="H27" s="82"/>
      <c r="I27" s="82"/>
      <c r="J27" s="82"/>
      <c r="K27" s="82"/>
      <c r="L27" s="78">
        <f>IF(B27="",0,IF(AND(IF(C27&lt;90,C27+100,C27)&gt;=N9,IF(C27&lt;90,C27+100,C27)&lt;=O9),0,1))</f>
        <v>0</v>
      </c>
      <c r="M27" s="78">
        <f>IF(COUNT(E27:K27)+COUNTIF(E27:K27,"x")&gt;3,B27&amp;" zu viele Disziplinen   ","")</f>
      </c>
      <c r="N27" s="70"/>
      <c r="O27" s="70"/>
      <c r="P27" s="4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31"/>
      <c r="AI27" s="32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23.25" customHeight="1">
      <c r="A28" s="25"/>
      <c r="B28" s="84">
        <f>IF(COUNT(E15:K27)+COUNTIF(E15:K27,"x")&lt;16,"",E28&amp;" "&amp;F28&amp;" "&amp;G28&amp;" "&amp;H28&amp;" "&amp;I28&amp;" "&amp;J28&amp;" "&amp;K28)</f>
      </c>
      <c r="C28" s="85"/>
      <c r="D28" s="10"/>
      <c r="E28" s="86" t="str">
        <f>IF(COUNTIF(E15:E27,"x")+COUNT(E15:E27)&lt;3,E14,"")</f>
        <v>100m</v>
      </c>
      <c r="F28" s="86" t="str">
        <f>IF(COUNTIF(F15:F27,"x")+COUNT(F15:F27)&lt;3,F14,"")</f>
        <v>800m</v>
      </c>
      <c r="G28" s="86" t="str">
        <f>IF(COUNTIF(G15:G27,"x")+COUNT(G15:G27)&lt;5,G14,"")</f>
        <v>4x100m</v>
      </c>
      <c r="H28" s="86" t="str">
        <f>IF(COUNTIF(H15:H27,"x")+COUNT(H15:H27)&lt;3,H14,"")</f>
        <v>Hoch</v>
      </c>
      <c r="I28" s="86" t="str">
        <f>IF(COUNTIF(I15:I27,"x")+COUNT(I15:I27)&lt;3,I14,"")</f>
        <v>Weit</v>
      </c>
      <c r="J28" s="86" t="str">
        <f>IF(L12&gt;3,"",IF(COUNTIF(J15:J27,"x")+COUNT(J15:J27)&lt;3,J14,""))</f>
        <v>Kugel</v>
      </c>
      <c r="K28" s="87" t="str">
        <f>IF(COUNTIF(K15:K27,"x")+COUNT(K15:K27)&lt;3,K14,"")</f>
        <v>Speer</v>
      </c>
      <c r="L28" s="35"/>
      <c r="M28" s="35"/>
      <c r="N28" s="35"/>
      <c r="O28" s="35"/>
      <c r="P28" s="35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31"/>
      <c r="AI28" s="32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21" customHeight="1">
      <c r="A29" s="71">
        <v>14</v>
      </c>
      <c r="B29" s="79"/>
      <c r="C29" s="80"/>
      <c r="D29" s="88"/>
      <c r="E29" s="89" t="s">
        <v>29</v>
      </c>
      <c r="F29" s="90"/>
      <c r="G29" s="91"/>
      <c r="H29" s="90"/>
      <c r="I29" s="90"/>
      <c r="J29" s="90"/>
      <c r="K29" s="92"/>
      <c r="L29" s="35"/>
      <c r="M29" s="35"/>
      <c r="N29" s="35"/>
      <c r="O29" s="93"/>
      <c r="P29" s="94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31"/>
      <c r="AI29" s="32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21" customHeight="1">
      <c r="A30" s="71">
        <v>15</v>
      </c>
      <c r="B30" s="79"/>
      <c r="C30" s="80"/>
      <c r="D30" s="88"/>
      <c r="E30" s="89" t="s">
        <v>30</v>
      </c>
      <c r="F30" s="90"/>
      <c r="G30" s="91"/>
      <c r="H30" s="90"/>
      <c r="I30" s="90"/>
      <c r="J30" s="90"/>
      <c r="K30" s="92"/>
      <c r="L30" s="95"/>
      <c r="M30" s="35"/>
      <c r="N30" s="35"/>
      <c r="O30" s="35"/>
      <c r="P30" s="94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31"/>
      <c r="AI30" s="32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21" customHeight="1">
      <c r="A31" s="71">
        <v>16</v>
      </c>
      <c r="B31" s="79"/>
      <c r="C31" s="80"/>
      <c r="D31" s="88"/>
      <c r="E31" s="89" t="s">
        <v>31</v>
      </c>
      <c r="F31" s="90"/>
      <c r="G31" s="91"/>
      <c r="H31" s="90"/>
      <c r="I31" s="90"/>
      <c r="J31" s="90"/>
      <c r="K31" s="92"/>
      <c r="L31" s="35"/>
      <c r="M31" s="35"/>
      <c r="N31" s="35"/>
      <c r="O31" s="35"/>
      <c r="P31" s="94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31"/>
      <c r="AI31" s="32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21" customHeight="1">
      <c r="A32" s="25"/>
      <c r="B32" s="96"/>
      <c r="C32" s="40"/>
      <c r="D32" s="97"/>
      <c r="E32" s="40"/>
      <c r="F32" s="6"/>
      <c r="G32" s="40"/>
      <c r="H32" s="98"/>
      <c r="I32" s="40"/>
      <c r="J32" s="40"/>
      <c r="K32" s="99"/>
      <c r="L32" s="61"/>
      <c r="M32" s="61"/>
      <c r="N32" s="100"/>
      <c r="O32" s="100"/>
      <c r="P32" s="94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31"/>
      <c r="AI32" s="32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21" customHeight="1">
      <c r="A33" s="25"/>
      <c r="B33" s="101" t="s">
        <v>32</v>
      </c>
      <c r="C33" s="102"/>
      <c r="E33" s="102"/>
      <c r="F33" s="103" t="s">
        <v>33</v>
      </c>
      <c r="G33" s="103"/>
      <c r="H33" s="103"/>
      <c r="I33" s="103"/>
      <c r="J33" s="103"/>
      <c r="K33" s="99"/>
      <c r="L33" s="67"/>
      <c r="M33" s="67"/>
      <c r="N33" s="67"/>
      <c r="O33" s="67"/>
      <c r="P33" s="94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31"/>
      <c r="AI33" s="32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21" customHeight="1">
      <c r="A34" s="25"/>
      <c r="B34" s="104"/>
      <c r="C34" s="104"/>
      <c r="D34" s="104"/>
      <c r="E34" s="102"/>
      <c r="F34" s="103"/>
      <c r="G34" s="103"/>
      <c r="H34" s="103"/>
      <c r="I34" s="103"/>
      <c r="J34" s="103"/>
      <c r="K34" s="99"/>
      <c r="L34" s="9"/>
      <c r="M34" s="9"/>
      <c r="P34" s="94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31"/>
      <c r="AI34" s="32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21" customHeight="1">
      <c r="A35" s="25"/>
      <c r="B35"/>
      <c r="C35" s="105"/>
      <c r="D35" s="106"/>
      <c r="E35" s="102"/>
      <c r="F35" s="103"/>
      <c r="G35" s="103"/>
      <c r="H35" s="103"/>
      <c r="I35" s="103"/>
      <c r="J35" s="103"/>
      <c r="K35" s="99"/>
      <c r="L35" s="107"/>
      <c r="M35" s="107"/>
      <c r="P35" s="35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31"/>
      <c r="AI35" s="32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21" customHeight="1">
      <c r="A36" s="25"/>
      <c r="B36" s="104"/>
      <c r="C36" s="104"/>
      <c r="D36" s="104"/>
      <c r="E36" s="102"/>
      <c r="F36" s="103"/>
      <c r="G36" s="103"/>
      <c r="H36" s="103"/>
      <c r="I36" s="103"/>
      <c r="J36" s="103"/>
      <c r="K36" s="99"/>
      <c r="L36" s="107"/>
      <c r="M36" s="107"/>
      <c r="P36" s="35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31"/>
      <c r="AI36" s="32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21" customHeight="1">
      <c r="A37" s="25"/>
      <c r="B37" s="101" t="s">
        <v>34</v>
      </c>
      <c r="C37" s="105"/>
      <c r="D37" s="106"/>
      <c r="E37" s="105"/>
      <c r="F37" s="101" t="s">
        <v>35</v>
      </c>
      <c r="G37" s="105"/>
      <c r="H37" s="108"/>
      <c r="I37" s="105"/>
      <c r="J37" s="105"/>
      <c r="K37" s="99"/>
      <c r="L37" s="107"/>
      <c r="M37" s="107"/>
      <c r="P37" s="35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31"/>
      <c r="AI37" s="32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21" customHeight="1">
      <c r="A38" s="45"/>
      <c r="B38" s="109"/>
      <c r="C38" s="85"/>
      <c r="D38" s="48"/>
      <c r="E38" s="85"/>
      <c r="F38" s="109"/>
      <c r="G38" s="85"/>
      <c r="H38" s="110"/>
      <c r="I38" s="85"/>
      <c r="J38" s="85"/>
      <c r="K38" s="111"/>
      <c r="L38" s="107"/>
      <c r="M38" s="107"/>
      <c r="P38" s="35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31"/>
      <c r="AI38" s="32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 customHeight="1">
      <c r="A39" s="19"/>
      <c r="B39" s="20"/>
      <c r="C39" s="21"/>
      <c r="D39" s="21"/>
      <c r="E39" s="21"/>
      <c r="F39" s="21"/>
      <c r="G39" s="22"/>
      <c r="H39" s="22"/>
      <c r="I39" s="21"/>
      <c r="J39" s="22"/>
      <c r="K39" s="23"/>
      <c r="M39" s="17"/>
      <c r="N39" s="24"/>
      <c r="O39" s="24"/>
      <c r="P39" s="61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31"/>
      <c r="AI39" s="32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21" customHeight="1">
      <c r="A40" s="25"/>
      <c r="B40" s="26" t="s">
        <v>6</v>
      </c>
      <c r="C40" s="27" t="str">
        <f>IF($C$4="","",$C$4)</f>
        <v>Koblenz</v>
      </c>
      <c r="D40" s="27"/>
      <c r="E40" s="27"/>
      <c r="F40" s="27"/>
      <c r="G40" s="27"/>
      <c r="H40" s="27"/>
      <c r="I40" s="28" t="s">
        <v>7</v>
      </c>
      <c r="J40" s="29">
        <f>IF($J$4="","",$J$4)</f>
        <v>43641</v>
      </c>
      <c r="K40" s="29"/>
      <c r="M40" s="17"/>
      <c r="N40" s="30"/>
      <c r="O40" s="30"/>
      <c r="P40" s="67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31"/>
      <c r="AI40" s="32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23.25" customHeight="1">
      <c r="A41" s="25"/>
      <c r="B41" s="112" t="str">
        <f>B7</f>
        <v>Das blaue Feld  anklicken und auswählen. Mit  x  melden, die Kurz- und Mittelstrecke kann auch mit Kommazahl (10,8 bzw. 2,52) gemeldet werden. Die Staffel mit 1-8 melden. Nur in WK 1 können 13 Teilnehmer/innen gemeldet werden. Die grauen Felder (14-16) können für Ersatschüler/innen genutzt werden. Je nach Anzahl der Mannschaften, die Seiten 1 – 4 ausdrucken (Datei-Drucken-Seiten) und unterschrieben zur Veranstaltung mitbringen. Diesen Bogen auch zur Ummeldung nutzen. Bei umfangreichen Ummeldungen diese Datei updaten und auf USB-Stick zur Veranstaltung mitbringen.</v>
      </c>
      <c r="C41" s="112"/>
      <c r="D41" s="112"/>
      <c r="E41" s="112"/>
      <c r="F41" s="112"/>
      <c r="G41" s="112"/>
      <c r="H41" s="112"/>
      <c r="I41" s="112"/>
      <c r="J41" s="112"/>
      <c r="K41" s="112"/>
      <c r="M41" s="17"/>
      <c r="N41" s="30"/>
      <c r="O41" s="30"/>
      <c r="P41" s="4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31"/>
      <c r="AI41" s="32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27.75" customHeight="1">
      <c r="A42" s="25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35"/>
      <c r="M42" s="36"/>
      <c r="N42" s="18"/>
      <c r="O42" s="35"/>
      <c r="P42" s="4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31"/>
      <c r="AI42" s="32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35.25" customHeight="1">
      <c r="A43" s="25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37">
        <f ca="1">YEAR(TODAY())</f>
        <v>2019</v>
      </c>
      <c r="M43" s="37">
        <f>IF(L46&gt;=4,13,IF(L46=3,15,IF(L46=2,17,19)))</f>
        <v>19</v>
      </c>
      <c r="N43" s="37">
        <f>L43-M43-1900</f>
        <v>100</v>
      </c>
      <c r="O43" s="39">
        <f>IF($M43=13,$N43+4,$N43+3)</f>
        <v>103</v>
      </c>
      <c r="P43" s="4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31"/>
      <c r="AI43" s="32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21" customHeight="1">
      <c r="A44" s="25"/>
      <c r="B44" s="40" t="str">
        <f>B10</f>
        <v>Meldeliste</v>
      </c>
      <c r="C44" s="40"/>
      <c r="D44" s="41"/>
      <c r="E44" s="42">
        <f>IF(COUNT(E49:E61)+COUNTIF(E49:E61,"x")&gt;3,1,0)</f>
        <v>0</v>
      </c>
      <c r="F44" s="42">
        <f>IF(COUNT(F49:F61)+COUNTIF(F49:F61,"x")&gt;3,1,0)</f>
        <v>0</v>
      </c>
      <c r="G44" s="42">
        <f>IF(OR(COUNT(G49:G61)=1,COUNT(G49:G61)=2,COUNT(G49:G61)=3,COUNT(G49:G61)=5,COUNT(G49:G61)=6,COUNT(G49:G61)=7),1,IF(AND(COUNT(G49:G61)=8,SUM(G49:G61)&lt;&gt;36),1,IF(COUNT(G49:G61)&gt;8,1,IF(COUNTIF(G49:G61,"x")&gt;0,1,IF(AND(COUNT(G49:G61)=4,SUM(G49:G61)&lt;&gt;10),1,0)))))</f>
        <v>0</v>
      </c>
      <c r="H44" s="42">
        <f>IF(COUNT(H49:H61)+COUNTIF(H49:H61,"x")&gt;3,1,0)</f>
        <v>0</v>
      </c>
      <c r="I44" s="42">
        <f>IF(COUNT(I49:I61)+COUNTIF(I49:I61,"x")&gt;3,1,0)</f>
        <v>0</v>
      </c>
      <c r="J44" s="42">
        <f>IF(COUNT(J49:J61)+COUNTIF(J49:J61,"x")&gt;3,1,0)</f>
        <v>0</v>
      </c>
      <c r="K44" s="43">
        <f>IF(COUNT(K49:K61)+COUNTIF(K49:K61,"x")&gt;3,1,0)</f>
        <v>0</v>
      </c>
      <c r="L44" s="44"/>
      <c r="M44" s="37"/>
      <c r="N44" s="37"/>
      <c r="O44" s="37"/>
      <c r="P44" s="4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31"/>
      <c r="AI44" s="32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28.5" customHeight="1">
      <c r="A45" s="45"/>
      <c r="B45" s="46" t="str">
        <f>IF(E44=1,"Fehler bei "&amp;E48,IF(F44=1,"Fehler bei "&amp;F48,IF(G44=1,"Fehler bei "&amp;G48,IF(H44=1,"Fehler bei "&amp;H48,IF(I44=1,"Fehler bei "&amp;I48,IF(J44=1,"Fehler bei "&amp;J48,IF(K44=1,"Fehler bei "&amp;K48,IF(SUM(L49:L61)&gt;0,"Jahrgang falsch",""))))))))&amp;"      "&amp;M49&amp;M50&amp;M51&amp;M52&amp;M53&amp;M54&amp;M55&amp;M56&amp;M57&amp;M58&amp;M59&amp;M60&amp;M61</f>
        <v>      </v>
      </c>
      <c r="C45" s="85"/>
      <c r="D45" s="113"/>
      <c r="E45" s="85"/>
      <c r="F45" s="114"/>
      <c r="G45" s="85"/>
      <c r="H45" s="85"/>
      <c r="I45" s="46"/>
      <c r="J45" s="49" t="s">
        <v>11</v>
      </c>
      <c r="K45" s="115"/>
      <c r="L45" s="37"/>
      <c r="M45" s="37"/>
      <c r="N45" s="37"/>
      <c r="O45" s="37"/>
      <c r="P45" s="4"/>
      <c r="Q45" s="51" t="str">
        <f>Q11</f>
        <v>  Bitte im lila Feld die richtige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31"/>
      <c r="AI45" s="32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21" customHeight="1">
      <c r="A46" s="52"/>
      <c r="B46" s="53" t="s">
        <v>13</v>
      </c>
      <c r="C46" s="54" t="s">
        <v>14</v>
      </c>
      <c r="D46" s="55"/>
      <c r="E46" s="56"/>
      <c r="F46" s="53" t="s">
        <v>15</v>
      </c>
      <c r="G46" s="53"/>
      <c r="H46" s="53" t="s">
        <v>16</v>
      </c>
      <c r="I46" s="53"/>
      <c r="J46" s="57" t="str">
        <f>RIGHT(N43,2)&amp;" - "&amp;IF(O43&gt;99,"0"&amp;O43-100,O43)</f>
        <v>00 - 03</v>
      </c>
      <c r="K46" s="58" t="s">
        <v>17</v>
      </c>
      <c r="L46" s="59">
        <f>IF(K47="Mä IV",5,IF(K47="Ju IV",4,IF(OR(K47="Ju III/1",K47="Ju III/2",K47="Mä III/1",K47="Mä III/2"),3,IF(OR(K47="Mä II",K47="Ju II"),2,1))))</f>
        <v>1</v>
      </c>
      <c r="M46" s="59">
        <f>IF(OR(K47="Mä IV",K47="Mä III/1",K47="Mä III/2",K47="Mä II",K47="Mä I"),0,1)</f>
        <v>0</v>
      </c>
      <c r="N46" s="60"/>
      <c r="O46" s="60">
        <f>$T$7</f>
        <v>0</v>
      </c>
      <c r="P46" s="4"/>
      <c r="Q46" s="51" t="str">
        <f>Q12</f>
        <v>  Wettkampfklasse auswählen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31"/>
      <c r="AI46" s="32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21" customHeight="1">
      <c r="A47" s="58">
        <v>2</v>
      </c>
      <c r="B47" s="62">
        <f>IF($C$3="","",$C$3)</f>
      </c>
      <c r="C47" s="63"/>
      <c r="D47" s="63"/>
      <c r="E47" s="63"/>
      <c r="F47" s="63"/>
      <c r="G47" s="63"/>
      <c r="H47" s="64"/>
      <c r="I47" s="64"/>
      <c r="J47" s="64"/>
      <c r="K47" s="65" t="s">
        <v>19</v>
      </c>
      <c r="L47" s="66"/>
      <c r="M47" s="66"/>
      <c r="N47" s="66">
        <f>COUNT(N49:N61)</f>
        <v>0</v>
      </c>
      <c r="O47" s="66">
        <f>COUNT(O49:O61)</f>
        <v>0</v>
      </c>
      <c r="P47" s="4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31"/>
      <c r="AI47" s="32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21" customHeight="1">
      <c r="A48" s="58"/>
      <c r="B48" s="53" t="s">
        <v>20</v>
      </c>
      <c r="C48" s="68" t="s">
        <v>21</v>
      </c>
      <c r="D48" s="68" t="s">
        <v>22</v>
      </c>
      <c r="E48" s="68" t="str">
        <f>IF(L46&gt;=4,"50m",IF(L46=3,"75m","100m"))</f>
        <v>100m</v>
      </c>
      <c r="F48" s="68" t="str">
        <f>IF(M46=0,"800m","800m")</f>
        <v>800m</v>
      </c>
      <c r="G48" s="68" t="str">
        <f>IF(L46&lt;3,"4x100m",IF(L46=3,"4x75m","4x50m"))</f>
        <v>4x100m</v>
      </c>
      <c r="H48" s="68" t="s">
        <v>23</v>
      </c>
      <c r="I48" s="68" t="s">
        <v>24</v>
      </c>
      <c r="J48" s="68" t="str">
        <f>IF(L46&gt;3,"xxxxx","Kugel")</f>
        <v>Kugel</v>
      </c>
      <c r="K48" s="68" t="str">
        <f>IF(L46=5,"200g Ball",IF(L46&lt;3,"Speer","200g Ball"))</f>
        <v>Speer</v>
      </c>
      <c r="L48" s="69" t="s">
        <v>21</v>
      </c>
      <c r="M48" s="69" t="s">
        <v>25</v>
      </c>
      <c r="N48" s="70">
        <f>IF(N47&gt;$C$7,MIN(N49,N50,N51,N52,N53,N54,N55,N56,N57,N58,N59,N60,N61),0)</f>
        <v>0</v>
      </c>
      <c r="O48" s="70">
        <f>IF(O47&gt;$C$7,MIN(O49,O50,O51,O52,O53,O54,O55,O56,O57,O58,O59,O60,O61),0)</f>
        <v>0</v>
      </c>
      <c r="P48" s="4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31"/>
      <c r="AI48" s="32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21" customHeight="1">
      <c r="A49" s="71">
        <v>1</v>
      </c>
      <c r="B49" s="72"/>
      <c r="C49" s="73"/>
      <c r="D49" s="74"/>
      <c r="E49" s="75"/>
      <c r="F49" s="76"/>
      <c r="G49" s="77"/>
      <c r="H49" s="76"/>
      <c r="I49" s="76"/>
      <c r="J49" s="76"/>
      <c r="K49" s="76"/>
      <c r="L49" s="78">
        <f>IF(B49="",0,IF(AND(IF(C49&lt;90,C49+100,C49)&gt;=N43,IF(C49&lt;90,C49+100,C49)&lt;=O43),0,1))</f>
        <v>0</v>
      </c>
      <c r="M49" s="78">
        <f>IF(COUNT(E49:K49)+COUNTIF(E49:K49,"x")&gt;3,B49&amp;" zu viele Disziplinen   ","")</f>
      </c>
      <c r="N49" s="70"/>
      <c r="O49" s="70"/>
      <c r="P49" s="4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31"/>
      <c r="AI49" s="32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21" customHeight="1">
      <c r="A50" s="71">
        <v>2</v>
      </c>
      <c r="B50" s="72"/>
      <c r="C50" s="73"/>
      <c r="D50" s="74"/>
      <c r="E50" s="75"/>
      <c r="F50" s="76"/>
      <c r="G50" s="77"/>
      <c r="H50" s="76"/>
      <c r="I50" s="76"/>
      <c r="J50" s="76"/>
      <c r="K50" s="76"/>
      <c r="L50" s="78">
        <f>IF(B50="",0,IF(AND(IF(C50&lt;90,C50+100,C50)&gt;=N43,IF(C50&lt;90,C50+100,C50)&lt;=O43),0,1))</f>
        <v>0</v>
      </c>
      <c r="M50" s="78">
        <f>IF(COUNT(E50:K50)+COUNTIF(E50:K50,"x")&gt;3,B50&amp;" zu viele Disziplinen   ","")</f>
      </c>
      <c r="N50" s="70"/>
      <c r="O50" s="70"/>
      <c r="P50" s="4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31"/>
      <c r="AI50" s="32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21" customHeight="1">
      <c r="A51" s="71">
        <v>3</v>
      </c>
      <c r="B51" s="72"/>
      <c r="C51" s="73"/>
      <c r="D51" s="74"/>
      <c r="E51" s="75"/>
      <c r="F51" s="76"/>
      <c r="G51" s="77"/>
      <c r="H51" s="76"/>
      <c r="I51" s="76"/>
      <c r="J51" s="76"/>
      <c r="K51" s="76"/>
      <c r="L51" s="78">
        <f>IF(B51="",0,IF(AND(IF(C51&lt;90,C51+100,C51)&gt;=N43,IF(C51&lt;90,C51+100,C51)&lt;=O43),0,1))</f>
        <v>0</v>
      </c>
      <c r="M51" s="78">
        <f>IF(COUNT(E51:K51)+COUNTIF(E51:K51,"x")&gt;3,B51&amp;" zu viele Disziplinen   ","")</f>
      </c>
      <c r="N51" s="70"/>
      <c r="O51" s="70"/>
      <c r="P51" s="4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31"/>
      <c r="AI51" s="32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21" customHeight="1">
      <c r="A52" s="71">
        <v>4</v>
      </c>
      <c r="B52" s="72"/>
      <c r="C52" s="73"/>
      <c r="D52" s="74"/>
      <c r="E52" s="75"/>
      <c r="F52" s="76"/>
      <c r="G52" s="77"/>
      <c r="H52" s="76"/>
      <c r="I52" s="76"/>
      <c r="J52" s="76"/>
      <c r="K52" s="76"/>
      <c r="L52" s="78">
        <f>IF(B52="",0,IF(AND(IF(C52&lt;90,C52+100,C52)&gt;=N43,IF(C52&lt;90,C52+100,C52)&lt;=O43),0,1))</f>
        <v>0</v>
      </c>
      <c r="M52" s="78">
        <f>IF(COUNT(E52:K52)+COUNTIF(E52:K52,"x")&gt;3,B52&amp;" zu viele Disziplinen   ","")</f>
      </c>
      <c r="N52" s="70"/>
      <c r="O52" s="70"/>
      <c r="P52" s="4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31"/>
      <c r="AI52" s="32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21" customHeight="1">
      <c r="A53" s="71">
        <v>5</v>
      </c>
      <c r="B53" s="72"/>
      <c r="C53" s="73"/>
      <c r="D53" s="74"/>
      <c r="E53" s="75"/>
      <c r="F53" s="76"/>
      <c r="G53" s="77"/>
      <c r="H53" s="76"/>
      <c r="I53" s="76"/>
      <c r="J53" s="76"/>
      <c r="K53" s="76"/>
      <c r="L53" s="78">
        <f>IF(B53="",0,IF(AND(IF(C53&lt;90,C53+100,C53)&gt;=N43,IF(C53&lt;90,C53+100,C53)&lt;=O43),0,1))</f>
        <v>0</v>
      </c>
      <c r="M53" s="78">
        <f>IF(COUNT(E53:K53)+COUNTIF(E53:K53,"x")&gt;3,B53&amp;" zu viele Disziplinen   ","")</f>
      </c>
      <c r="N53" s="70"/>
      <c r="O53" s="70"/>
      <c r="P53" s="4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31"/>
      <c r="AI53" s="32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21" customHeight="1">
      <c r="A54" s="71">
        <v>6</v>
      </c>
      <c r="B54" s="72"/>
      <c r="C54" s="73"/>
      <c r="D54" s="74"/>
      <c r="E54" s="75"/>
      <c r="F54" s="76"/>
      <c r="G54" s="77"/>
      <c r="H54" s="76"/>
      <c r="I54" s="76"/>
      <c r="J54" s="76"/>
      <c r="K54" s="76"/>
      <c r="L54" s="78">
        <f>IF(B54="",0,IF(AND(IF(C54&lt;90,C54+100,C54)&gt;=N43,IF(C54&lt;90,C54+100,C54)&lt;=O43),0,1))</f>
        <v>0</v>
      </c>
      <c r="M54" s="78">
        <f>IF(COUNT(E54:K54)+COUNTIF(E54:K54,"x")&gt;3,B54&amp;" zu viele Disziplinen   ","")</f>
      </c>
      <c r="N54" s="70"/>
      <c r="O54" s="70"/>
      <c r="P54" s="4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31"/>
      <c r="AI54" s="32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21" customHeight="1">
      <c r="A55" s="71">
        <v>7</v>
      </c>
      <c r="B55" s="72"/>
      <c r="C55" s="73"/>
      <c r="D55" s="74"/>
      <c r="E55" s="75"/>
      <c r="F55" s="76"/>
      <c r="G55" s="77"/>
      <c r="H55" s="76"/>
      <c r="I55" s="76"/>
      <c r="J55" s="76"/>
      <c r="K55" s="76"/>
      <c r="L55" s="78">
        <f>IF(B55="",0,IF(AND(IF(C55&lt;90,C55+100,C55)&gt;=N43,IF(C55&lt;90,C55+100,C55)&lt;=O43),0,1))</f>
        <v>0</v>
      </c>
      <c r="M55" s="78">
        <f>IF(COUNT(E55:K55)+COUNTIF(E55:K55,"x")&gt;3,B55&amp;" zu viele Disziplinen   ","")</f>
      </c>
      <c r="N55" s="70"/>
      <c r="O55" s="70"/>
      <c r="P55" s="94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31"/>
      <c r="AI55" s="32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21" customHeight="1">
      <c r="A56" s="71">
        <v>8</v>
      </c>
      <c r="B56" s="72"/>
      <c r="C56" s="73"/>
      <c r="D56" s="74"/>
      <c r="E56" s="75"/>
      <c r="F56" s="76"/>
      <c r="G56" s="77"/>
      <c r="H56" s="76"/>
      <c r="I56" s="76"/>
      <c r="J56" s="76"/>
      <c r="K56" s="76"/>
      <c r="L56" s="78">
        <f>IF(B56="",0,IF(AND(IF(C56&lt;90,C56+100,C56)&gt;=N43,IF(C56&lt;90,C56+100,C56)&lt;=O43),0,1))</f>
        <v>0</v>
      </c>
      <c r="M56" s="78">
        <f>IF(COUNT(E56:K56)+COUNTIF(E56:K56,"x")&gt;3,B56&amp;" zu viele Disziplinen   ","")</f>
      </c>
      <c r="N56" s="70"/>
      <c r="O56" s="70"/>
      <c r="P56" s="35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31"/>
      <c r="AI56" s="32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21" customHeight="1">
      <c r="A57" s="71">
        <v>9</v>
      </c>
      <c r="B57" s="72"/>
      <c r="C57" s="73"/>
      <c r="D57" s="74"/>
      <c r="E57" s="75"/>
      <c r="F57" s="76"/>
      <c r="G57" s="77"/>
      <c r="H57" s="76"/>
      <c r="I57" s="76"/>
      <c r="J57" s="76"/>
      <c r="K57" s="76"/>
      <c r="L57" s="78">
        <f>IF(B57="",0,IF(AND(IF(C57&lt;90,C57+100,C57)&gt;=N43,IF(C57&lt;90,C57+100,C57)&lt;=O43),0,1))</f>
        <v>0</v>
      </c>
      <c r="M57" s="78">
        <f>IF(COUNT(E57:K57)+COUNTIF(E57:K57,"x")&gt;3,B57&amp;" zu viele Disziplinen   ","")</f>
      </c>
      <c r="N57" s="70"/>
      <c r="O57" s="70"/>
      <c r="P57" s="35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31"/>
      <c r="AI57" s="32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21" customHeight="1">
      <c r="A58" s="71">
        <v>10</v>
      </c>
      <c r="B58" s="72"/>
      <c r="C58" s="73"/>
      <c r="D58" s="74"/>
      <c r="E58" s="75"/>
      <c r="F58" s="76"/>
      <c r="G58" s="77"/>
      <c r="H58" s="76"/>
      <c r="I58" s="76"/>
      <c r="J58" s="76"/>
      <c r="K58" s="76"/>
      <c r="L58" s="78">
        <f>IF(B58="",0,IF(AND(IF(C58&lt;90,C58+100,C58)&gt;=N43,IF(C58&lt;90,C58+100,C58)&lt;=O43),0,1))</f>
        <v>0</v>
      </c>
      <c r="M58" s="78">
        <f>IF(COUNT(E58:K58)+COUNTIF(E58:K58,"x")&gt;3,B58&amp;" zu viele Disziplinen   ","")</f>
      </c>
      <c r="N58" s="70"/>
      <c r="O58" s="70"/>
      <c r="P58" s="35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31"/>
      <c r="AI58" s="32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21" customHeight="1">
      <c r="A59" s="71">
        <v>11</v>
      </c>
      <c r="B59" s="72"/>
      <c r="C59" s="73"/>
      <c r="D59" s="74"/>
      <c r="E59" s="75"/>
      <c r="F59" s="76"/>
      <c r="G59" s="77"/>
      <c r="H59" s="76"/>
      <c r="I59" s="76"/>
      <c r="J59" s="76"/>
      <c r="K59" s="76"/>
      <c r="L59" s="78">
        <f>IF(B59="",0,IF(AND(IF(C59&lt;90,C59+100,C59)&gt;=N43,IF(C59&lt;90,C59+100,C59)&lt;=O43),0,1))</f>
        <v>0</v>
      </c>
      <c r="M59" s="78">
        <f>IF(COUNT(E59:K59)+COUNTIF(E59:K59,"x")&gt;3,B59&amp;" zu viele Disziplinen   ","")</f>
      </c>
      <c r="N59" s="70"/>
      <c r="O59" s="70"/>
      <c r="P59" s="61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31"/>
      <c r="AI59" s="32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21" customHeight="1">
      <c r="A60" s="71">
        <v>12</v>
      </c>
      <c r="B60" s="72"/>
      <c r="C60" s="73"/>
      <c r="D60" s="74"/>
      <c r="E60" s="75"/>
      <c r="F60" s="76"/>
      <c r="G60" s="77"/>
      <c r="H60" s="76"/>
      <c r="I60" s="76"/>
      <c r="J60" s="76"/>
      <c r="K60" s="76"/>
      <c r="L60" s="78">
        <f>IF(B60="",0,IF(AND(IF(C60&lt;90,C60+100,C60)&gt;=N43,IF(C60&lt;90,C60+100,C60)&lt;=O43),0,1))</f>
        <v>0</v>
      </c>
      <c r="M60" s="78">
        <f>IF(COUNT(E60:K60)+COUNTIF(E60:K60,"x")&gt;3,B60&amp;" zu viele Disziplinen   ","")</f>
      </c>
      <c r="N60" s="70"/>
      <c r="O60" s="70"/>
      <c r="P60" s="67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31"/>
      <c r="AI60" s="32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21" customHeight="1">
      <c r="A61" s="71">
        <v>13</v>
      </c>
      <c r="B61" s="79"/>
      <c r="C61" s="80"/>
      <c r="D61" s="74"/>
      <c r="E61" s="81"/>
      <c r="F61" s="82"/>
      <c r="G61" s="83"/>
      <c r="H61" s="82"/>
      <c r="I61" s="82"/>
      <c r="J61" s="82"/>
      <c r="K61" s="82"/>
      <c r="L61" s="78">
        <f>IF(B61="",0,IF(AND(IF(C61&lt;90,C61+100,C61)&gt;=N43,IF(C61&lt;90,C61+100,C61)&lt;=O43),0,1))</f>
        <v>0</v>
      </c>
      <c r="M61" s="78">
        <f>IF(COUNT(E61:K61)+COUNTIF(E61:K61,"x")&gt;3,B61&amp;" zu viele Disziplinen   ","")</f>
      </c>
      <c r="N61" s="70"/>
      <c r="O61" s="70"/>
      <c r="P61" s="4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31"/>
      <c r="AI61" s="32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21" customHeight="1">
      <c r="A62" s="25"/>
      <c r="B62" s="84">
        <f>IF(COUNT(E49:K61)+COUNTIF(E49:K61,"x")&lt;16,"",E62&amp;" "&amp;F62&amp;" "&amp;G62&amp;" "&amp;H62&amp;" "&amp;I62&amp;" "&amp;J62&amp;" "&amp;K62)</f>
      </c>
      <c r="C62" s="85"/>
      <c r="D62" s="10"/>
      <c r="E62" s="86" t="str">
        <f>IF(COUNTIF(E49:E61,"x")+COUNT(E49:E61)&lt;3,E48,"")</f>
        <v>100m</v>
      </c>
      <c r="F62" s="86" t="str">
        <f>IF(COUNTIF(F49:F61,"x")+COUNT(F49:F61)&lt;3,F48,"")</f>
        <v>800m</v>
      </c>
      <c r="G62" s="86" t="str">
        <f>IF(COUNTIF(G49:G61,"x")+COUNT(G49:G61)&lt;5,G48,"")</f>
        <v>4x100m</v>
      </c>
      <c r="H62" s="86" t="str">
        <f>IF(COUNTIF(H49:H61,"x")+COUNT(H49:H61)&lt;3,H48,"")</f>
        <v>Hoch</v>
      </c>
      <c r="I62" s="86" t="str">
        <f>IF(COUNTIF(I49:I61,"x")+COUNT(I49:I61)&lt;3,I48,"")</f>
        <v>Weit</v>
      </c>
      <c r="J62" s="86" t="str">
        <f>IF(L46&gt;3,"",IF(COUNTIF(J49:J61,"x")+COUNT(J49:J61)&lt;3,J48,""))</f>
        <v>Kugel</v>
      </c>
      <c r="K62" s="87" t="str">
        <f>IF(COUNTIF(K49:K61,"x")+COUNT(K49:K61)&lt;3,K48,"")</f>
        <v>Speer</v>
      </c>
      <c r="L62" s="35"/>
      <c r="M62" s="35"/>
      <c r="N62" s="35"/>
      <c r="O62" s="35"/>
      <c r="P62" s="4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31"/>
      <c r="AI62" s="32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21" customHeight="1">
      <c r="A63" s="71">
        <v>14</v>
      </c>
      <c r="B63" s="79"/>
      <c r="C63" s="80"/>
      <c r="D63" s="88"/>
      <c r="E63" s="89" t="s">
        <v>29</v>
      </c>
      <c r="F63" s="90"/>
      <c r="G63" s="91"/>
      <c r="H63" s="90"/>
      <c r="I63" s="90"/>
      <c r="J63" s="90"/>
      <c r="K63" s="92"/>
      <c r="L63" s="35"/>
      <c r="M63" s="35"/>
      <c r="N63" s="35"/>
      <c r="O63" s="93"/>
      <c r="P63" s="4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31"/>
      <c r="AI63" s="32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21" customHeight="1">
      <c r="A64" s="71">
        <v>15</v>
      </c>
      <c r="B64" s="79"/>
      <c r="C64" s="80"/>
      <c r="D64" s="88"/>
      <c r="E64" s="89" t="s">
        <v>30</v>
      </c>
      <c r="F64" s="90"/>
      <c r="G64" s="91"/>
      <c r="H64" s="90"/>
      <c r="I64" s="90"/>
      <c r="J64" s="90"/>
      <c r="K64" s="92"/>
      <c r="L64" s="95"/>
      <c r="M64" s="35"/>
      <c r="N64" s="35"/>
      <c r="O64" s="35"/>
      <c r="P64" s="4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31"/>
      <c r="AI64" s="32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21" customHeight="1">
      <c r="A65" s="71">
        <v>16</v>
      </c>
      <c r="B65" s="79"/>
      <c r="C65" s="80"/>
      <c r="D65" s="88"/>
      <c r="E65" s="89" t="s">
        <v>31</v>
      </c>
      <c r="F65" s="90"/>
      <c r="G65" s="91"/>
      <c r="H65" s="90"/>
      <c r="I65" s="90"/>
      <c r="J65" s="90"/>
      <c r="K65" s="92"/>
      <c r="L65" s="35"/>
      <c r="M65" s="35"/>
      <c r="N65" s="35"/>
      <c r="O65" s="35"/>
      <c r="P65" s="4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31"/>
      <c r="AI65" s="32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21" customHeight="1">
      <c r="A66" s="25"/>
      <c r="B66" s="96"/>
      <c r="C66" s="40"/>
      <c r="D66" s="97"/>
      <c r="E66" s="40"/>
      <c r="F66" s="6"/>
      <c r="G66" s="40"/>
      <c r="H66" s="98"/>
      <c r="I66" s="40"/>
      <c r="J66" s="40"/>
      <c r="K66" s="99"/>
      <c r="L66" s="61"/>
      <c r="M66" s="61"/>
      <c r="N66" s="100"/>
      <c r="O66" s="100"/>
      <c r="P66" s="4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31"/>
      <c r="AI66" s="32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21" customHeight="1">
      <c r="A67" s="25"/>
      <c r="B67" s="101" t="str">
        <f>IF(B33="","",B33)</f>
        <v>als Kampfrichter/in steht zur Verfügung:</v>
      </c>
      <c r="C67" s="102"/>
      <c r="E67" s="102"/>
      <c r="F67" s="103" t="s">
        <v>33</v>
      </c>
      <c r="G67" s="103"/>
      <c r="H67" s="103"/>
      <c r="I67" s="103"/>
      <c r="J67" s="103"/>
      <c r="K67" s="99"/>
      <c r="L67" s="67"/>
      <c r="M67" s="67"/>
      <c r="N67" s="67"/>
      <c r="O67" s="67"/>
      <c r="P67" s="4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31"/>
      <c r="AI67" s="32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21" customHeight="1">
      <c r="A68" s="25"/>
      <c r="B68" s="104"/>
      <c r="C68" s="104"/>
      <c r="D68" s="104"/>
      <c r="E68" s="102"/>
      <c r="F68" s="103"/>
      <c r="G68" s="103"/>
      <c r="H68" s="103"/>
      <c r="I68" s="103"/>
      <c r="J68" s="103"/>
      <c r="K68" s="99"/>
      <c r="L68" s="9"/>
      <c r="M68" s="9"/>
      <c r="P68" s="4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31"/>
      <c r="AI68" s="32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21" customHeight="1">
      <c r="A69" s="25"/>
      <c r="B69"/>
      <c r="C69" s="105"/>
      <c r="D69" s="106"/>
      <c r="E69" s="102"/>
      <c r="F69" s="103"/>
      <c r="G69" s="103"/>
      <c r="H69" s="103"/>
      <c r="I69" s="103"/>
      <c r="J69" s="103"/>
      <c r="K69" s="99"/>
      <c r="L69" s="107"/>
      <c r="M69" s="107"/>
      <c r="P69" s="4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31"/>
      <c r="AI69" s="32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21" customHeight="1">
      <c r="A70" s="25"/>
      <c r="B70" s="104"/>
      <c r="C70" s="104"/>
      <c r="D70" s="104"/>
      <c r="E70" s="102"/>
      <c r="F70" s="103"/>
      <c r="G70" s="103"/>
      <c r="H70" s="103"/>
      <c r="I70" s="103"/>
      <c r="J70" s="103"/>
      <c r="K70" s="99"/>
      <c r="L70" s="107"/>
      <c r="M70" s="107"/>
      <c r="P70" s="4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31"/>
      <c r="AI70" s="32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21" customHeight="1">
      <c r="A71" s="25"/>
      <c r="B71" s="101" t="s">
        <v>34</v>
      </c>
      <c r="C71" s="105"/>
      <c r="D71" s="106"/>
      <c r="E71" s="105"/>
      <c r="F71" s="101" t="s">
        <v>35</v>
      </c>
      <c r="G71" s="105"/>
      <c r="H71" s="108"/>
      <c r="I71" s="105"/>
      <c r="J71" s="105"/>
      <c r="K71" s="99"/>
      <c r="L71" s="107"/>
      <c r="M71" s="107"/>
      <c r="P71" s="4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31"/>
      <c r="AI71" s="32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21" customHeight="1">
      <c r="A72" s="45"/>
      <c r="B72" s="109"/>
      <c r="C72" s="85"/>
      <c r="D72" s="48"/>
      <c r="E72" s="85"/>
      <c r="F72" s="109"/>
      <c r="G72" s="85"/>
      <c r="H72" s="110"/>
      <c r="I72" s="85"/>
      <c r="J72" s="85"/>
      <c r="K72" s="111"/>
      <c r="L72" s="107"/>
      <c r="M72" s="107"/>
      <c r="P72" s="4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31"/>
      <c r="AI72" s="32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 customHeight="1">
      <c r="A73" s="19"/>
      <c r="B73" s="20"/>
      <c r="C73" s="21"/>
      <c r="D73" s="21"/>
      <c r="E73" s="21"/>
      <c r="F73" s="21"/>
      <c r="G73" s="22"/>
      <c r="H73" s="22"/>
      <c r="I73" s="21"/>
      <c r="J73" s="22"/>
      <c r="K73" s="23"/>
      <c r="M73" s="17"/>
      <c r="N73" s="24"/>
      <c r="O73" s="24"/>
      <c r="P73" s="4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31"/>
      <c r="AI73" s="32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21" customHeight="1">
      <c r="A74" s="25"/>
      <c r="B74" s="26" t="s">
        <v>6</v>
      </c>
      <c r="C74" s="27" t="str">
        <f>IF($C$4="","",$C$4)</f>
        <v>Koblenz</v>
      </c>
      <c r="D74" s="27"/>
      <c r="E74" s="27"/>
      <c r="F74" s="27"/>
      <c r="G74" s="27"/>
      <c r="H74" s="27"/>
      <c r="I74" s="28" t="s">
        <v>7</v>
      </c>
      <c r="J74" s="116">
        <f>IF($J$4="","",$J$4)</f>
        <v>43641</v>
      </c>
      <c r="K74" s="116"/>
      <c r="M74" s="17"/>
      <c r="N74" s="30"/>
      <c r="O74" s="30"/>
      <c r="P74" s="4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31"/>
      <c r="AI74" s="32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23.25" customHeight="1">
      <c r="A75" s="25"/>
      <c r="B75" s="112" t="str">
        <f>B7</f>
        <v>Das blaue Feld  anklicken und auswählen. Mit  x  melden, die Kurz- und Mittelstrecke kann auch mit Kommazahl (10,8 bzw. 2,52) gemeldet werden. Die Staffel mit 1-8 melden. Nur in WK 1 können 13 Teilnehmer/innen gemeldet werden. Die grauen Felder (14-16) können für Ersatschüler/innen genutzt werden. Je nach Anzahl der Mannschaften, die Seiten 1 – 4 ausdrucken (Datei-Drucken-Seiten) und unterschrieben zur Veranstaltung mitbringen. Diesen Bogen auch zur Ummeldung nutzen. Bei umfangreichen Ummeldungen diese Datei updaten und auf USB-Stick zur Veranstaltung mitbringen.</v>
      </c>
      <c r="C75" s="112"/>
      <c r="D75" s="112"/>
      <c r="E75" s="112"/>
      <c r="F75" s="112"/>
      <c r="G75" s="112"/>
      <c r="H75" s="112"/>
      <c r="I75" s="112"/>
      <c r="J75" s="112"/>
      <c r="K75" s="112"/>
      <c r="M75" s="17"/>
      <c r="N75" s="30"/>
      <c r="O75" s="30"/>
      <c r="P75" s="94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31"/>
      <c r="AI75" s="32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23.25" customHeight="1">
      <c r="A76" s="25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35"/>
      <c r="M76" s="36"/>
      <c r="N76" s="18"/>
      <c r="O76" s="35"/>
      <c r="P76" s="35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31"/>
      <c r="AI76" s="32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33" customHeight="1">
      <c r="A77" s="25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37">
        <f ca="1">YEAR(TODAY())</f>
        <v>2019</v>
      </c>
      <c r="M77" s="37">
        <f>IF(L80&gt;=4,13,IF(L80=3,15,IF(L80=2,17,19)))</f>
        <v>19</v>
      </c>
      <c r="N77" s="37">
        <f>L77-M77-1900</f>
        <v>100</v>
      </c>
      <c r="O77" s="39">
        <f>IF($M77=13,$N77+4,$N77+3)</f>
        <v>103</v>
      </c>
      <c r="P77" s="35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31"/>
      <c r="AI77" s="32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21" customHeight="1">
      <c r="A78" s="25"/>
      <c r="B78" s="40" t="str">
        <f>B44</f>
        <v>Meldeliste</v>
      </c>
      <c r="C78" s="40"/>
      <c r="D78" s="41"/>
      <c r="E78" s="42">
        <f>IF(COUNT(E83:E95)+COUNTIF(E83:E95,"x")&gt;3,1,0)</f>
        <v>0</v>
      </c>
      <c r="F78" s="42">
        <f>IF(COUNT(F83:F95)+COUNTIF(F83:F95,"x")&gt;3,1,0)</f>
        <v>0</v>
      </c>
      <c r="G78" s="42">
        <f>IF(OR(COUNT(G83:G95)=1,COUNT(G83:G95)=2,COUNT(G83:G95)=3,COUNT(G83:G95)=5,COUNT(G83:G95)=6,COUNT(G83:G95)=7),1,IF(AND(COUNT(G83:G95)=8,SUM(G83:G95)&lt;&gt;36),1,IF(COUNT(G83:G95)&gt;8,1,IF(COUNTIF(G83:G95,"x")&gt;0,1,IF(AND(COUNT(G83:G95)=4,SUM(G83:G95)&lt;&gt;10),1,0)))))</f>
        <v>0</v>
      </c>
      <c r="H78" s="42">
        <f>IF(COUNT(H83:H95)+COUNTIF(H83:H95,"x")&gt;3,1,0)</f>
        <v>0</v>
      </c>
      <c r="I78" s="42">
        <f>IF(COUNT(I83:I95)+COUNTIF(I83:I95,"x")&gt;3,1,0)</f>
        <v>0</v>
      </c>
      <c r="J78" s="42">
        <f>IF(COUNT(J83:J95)+COUNTIF(J83:J95,"x")&gt;3,1,0)</f>
        <v>0</v>
      </c>
      <c r="K78" s="43">
        <f>IF(COUNT(K83:K95)+COUNTIF(K83:K95,"x")&gt;3,1,0)</f>
        <v>0</v>
      </c>
      <c r="L78" s="44"/>
      <c r="M78" s="37"/>
      <c r="N78" s="37"/>
      <c r="O78" s="37"/>
      <c r="P78" s="35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31"/>
      <c r="AI78" s="32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26.25" customHeight="1">
      <c r="A79" s="25"/>
      <c r="B79" s="117" t="str">
        <f>IF(E78=1,"Fehler bei "&amp;E82,IF(F78=1,"Fehler bei "&amp;F82,IF(G78=1,"Fehler bei "&amp;G82,IF(H78=1,"Fehler bei "&amp;H82,IF(I78=1,"Fehler bei "&amp;I82,IF(J78=1,"Fehler bei "&amp;J82,IF(K78=1,"Fehler bei "&amp;K82,IF(SUM(L83:L95)&gt;0,"Jahrgang falsch",""))))))))&amp;"      "&amp;M83&amp;M84&amp;M85&amp;M86&amp;M87&amp;M88&amp;M89&amp;M90&amp;M91&amp;M92&amp;M93&amp;M94&amp;M95</f>
        <v>      </v>
      </c>
      <c r="C79" s="26"/>
      <c r="D79" s="118"/>
      <c r="E79" s="26"/>
      <c r="F79" s="119"/>
      <c r="G79" s="26"/>
      <c r="H79" s="26"/>
      <c r="I79" s="117"/>
      <c r="J79" s="120" t="s">
        <v>11</v>
      </c>
      <c r="K79" s="121"/>
      <c r="L79" s="37"/>
      <c r="M79" s="37"/>
      <c r="N79" s="37"/>
      <c r="O79" s="37"/>
      <c r="P79" s="61"/>
      <c r="Q79" s="51" t="str">
        <f>Q45</f>
        <v>  Bitte im lila Feld die richtige</v>
      </c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31"/>
      <c r="AI79" s="32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21" customHeight="1">
      <c r="A80" s="52"/>
      <c r="B80" s="53" t="s">
        <v>13</v>
      </c>
      <c r="C80" s="54" t="s">
        <v>14</v>
      </c>
      <c r="D80" s="55"/>
      <c r="E80" s="56"/>
      <c r="F80" s="53" t="s">
        <v>15</v>
      </c>
      <c r="G80" s="53"/>
      <c r="H80" s="53" t="s">
        <v>16</v>
      </c>
      <c r="I80" s="53"/>
      <c r="J80" s="57" t="str">
        <f>RIGHT(N77,2)&amp;" - "&amp;IF(O77&gt;99,"0"&amp;O77-100,O77)</f>
        <v>00 - 03</v>
      </c>
      <c r="K80" s="58" t="s">
        <v>17</v>
      </c>
      <c r="L80" s="59">
        <f>IF(K81="Mä IV",5,IF(K81="Ju IV",4,IF(OR(K81="Ju III/1",K81="Ju III/2",K81="Mä III/1",K81="Mä III/2"),3,IF(OR(K81="Mä II",K81="Ju II"),2,1))))</f>
        <v>1</v>
      </c>
      <c r="M80" s="59">
        <f>IF(OR(K81="Mä IV",K81="Mä III/1",K81="Mä III/2",K81="Mä II",K81="Mä I"),0,1)</f>
        <v>0</v>
      </c>
      <c r="N80" s="60"/>
      <c r="O80" s="60">
        <f>$T$7</f>
        <v>0</v>
      </c>
      <c r="P80" s="67"/>
      <c r="Q80" s="51" t="str">
        <f>Q46</f>
        <v>  Wettkampfklasse auswählen</v>
      </c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31"/>
      <c r="AI80" s="32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21" customHeight="1">
      <c r="A81" s="58">
        <v>3</v>
      </c>
      <c r="B81" s="62">
        <f>IF($C$3="","",$C$3)</f>
      </c>
      <c r="C81" s="63"/>
      <c r="D81" s="63"/>
      <c r="E81" s="63"/>
      <c r="F81" s="63"/>
      <c r="G81" s="63"/>
      <c r="H81" s="64"/>
      <c r="I81" s="64"/>
      <c r="J81" s="64"/>
      <c r="K81" s="65" t="s">
        <v>19</v>
      </c>
      <c r="L81" s="66"/>
      <c r="M81" s="66"/>
      <c r="N81" s="66">
        <f>COUNT(N83:N95)</f>
        <v>0</v>
      </c>
      <c r="O81" s="66">
        <f>COUNT(O83:O95)</f>
        <v>0</v>
      </c>
      <c r="P81" s="4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31"/>
      <c r="AI81" s="32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21" customHeight="1">
      <c r="A82" s="58"/>
      <c r="B82" s="53" t="s">
        <v>20</v>
      </c>
      <c r="C82" s="68" t="s">
        <v>21</v>
      </c>
      <c r="D82" s="68" t="s">
        <v>22</v>
      </c>
      <c r="E82" s="68" t="str">
        <f>IF(L80&gt;=4,"50m",IF(L80=3,"75m","100m"))</f>
        <v>100m</v>
      </c>
      <c r="F82" s="68" t="str">
        <f>IF(M80=0,"800m","800m")</f>
        <v>800m</v>
      </c>
      <c r="G82" s="68" t="str">
        <f>IF(L80&lt;3,"4x100m",IF(L80=3,"4x75m","4x50m"))</f>
        <v>4x100m</v>
      </c>
      <c r="H82" s="68" t="s">
        <v>23</v>
      </c>
      <c r="I82" s="68" t="s">
        <v>24</v>
      </c>
      <c r="J82" s="68" t="str">
        <f>IF(L80&gt;3,"xxxxx","Kugel")</f>
        <v>Kugel</v>
      </c>
      <c r="K82" s="68" t="str">
        <f>IF(L80=5,"200g Ball",IF(L80&lt;3,"Speer","200g Ball"))</f>
        <v>Speer</v>
      </c>
      <c r="L82" s="69" t="s">
        <v>21</v>
      </c>
      <c r="M82" s="69" t="s">
        <v>25</v>
      </c>
      <c r="N82" s="70">
        <f>IF(N81&gt;$C$7,MIN(N83,N84,N85,N86,N87,N88,N89,N90,N91,N92,N93,N94,N95),0)</f>
        <v>0</v>
      </c>
      <c r="O82" s="70">
        <f>IF(O81&gt;$C$7,MIN(O83,O84,O85,O86,O87,O88,O89,O90,O91,O92,O93,O94,O95),0)</f>
        <v>0</v>
      </c>
      <c r="P82" s="4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31"/>
      <c r="AI82" s="32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21" customHeight="1">
      <c r="A83" s="71">
        <v>1</v>
      </c>
      <c r="B83" s="72"/>
      <c r="C83" s="73"/>
      <c r="D83" s="74"/>
      <c r="E83" s="75"/>
      <c r="F83" s="76"/>
      <c r="G83" s="77"/>
      <c r="H83" s="76"/>
      <c r="I83" s="76"/>
      <c r="J83" s="76"/>
      <c r="K83" s="76"/>
      <c r="L83" s="78">
        <f>IF(B83="",0,IF(AND(IF(C83&lt;90,C83+100,C83)&gt;=N77,IF(C83&lt;90,C83+100,C83)&lt;=O77),0,1))</f>
        <v>0</v>
      </c>
      <c r="M83" s="78">
        <f>IF(COUNT(E83:K83)+COUNTIF(E83:K83,"x")&gt;3,B83&amp;" zu viele Disziplinen   ","")</f>
      </c>
      <c r="N83" s="70"/>
      <c r="O83" s="70"/>
      <c r="P83" s="4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31"/>
      <c r="AI83" s="32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21" customHeight="1">
      <c r="A84" s="71">
        <v>2</v>
      </c>
      <c r="B84" s="72"/>
      <c r="C84" s="73"/>
      <c r="D84" s="74"/>
      <c r="E84" s="75"/>
      <c r="F84" s="76"/>
      <c r="G84" s="77"/>
      <c r="H84" s="76"/>
      <c r="I84" s="76"/>
      <c r="J84" s="76"/>
      <c r="K84" s="76"/>
      <c r="L84" s="78">
        <f>IF(B84="",0,IF(AND(IF(C84&lt;90,C84+100,C84)&gt;=N77,IF(C84&lt;90,C84+100,C84)&lt;=O77),0,1))</f>
        <v>0</v>
      </c>
      <c r="M84" s="78">
        <f>IF(COUNT(E84:K84)+COUNTIF(E84:K84,"x")&gt;3,B84&amp;" zu viele Disziplinen   ","")</f>
      </c>
      <c r="N84" s="70"/>
      <c r="O84" s="70"/>
      <c r="P84" s="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31"/>
      <c r="AI84" s="32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21" customHeight="1">
      <c r="A85" s="71">
        <v>3</v>
      </c>
      <c r="B85" s="72"/>
      <c r="C85" s="73"/>
      <c r="D85" s="74"/>
      <c r="E85" s="75"/>
      <c r="F85" s="76"/>
      <c r="G85" s="77"/>
      <c r="H85" s="76"/>
      <c r="I85" s="76"/>
      <c r="J85" s="76"/>
      <c r="K85" s="76"/>
      <c r="L85" s="78">
        <f>IF(B85="",0,IF(AND(IF(C85&lt;90,C85+100,C85)&gt;=N77,IF(C85&lt;90,C85+100,C85)&lt;=O77),0,1))</f>
        <v>0</v>
      </c>
      <c r="M85" s="78">
        <f>IF(COUNT(E85:K85)+COUNTIF(E85:K85,"x")&gt;3,B85&amp;" zu viele Disziplinen   ","")</f>
      </c>
      <c r="N85" s="70"/>
      <c r="O85" s="70"/>
      <c r="P85" s="4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31"/>
      <c r="AI85" s="32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21" customHeight="1">
      <c r="A86" s="71">
        <v>4</v>
      </c>
      <c r="B86" s="72"/>
      <c r="C86" s="73"/>
      <c r="D86" s="74"/>
      <c r="E86" s="75"/>
      <c r="F86" s="76"/>
      <c r="G86" s="77"/>
      <c r="H86" s="76"/>
      <c r="I86" s="76"/>
      <c r="J86" s="76"/>
      <c r="K86" s="76"/>
      <c r="L86" s="78">
        <f>IF(B86="",0,IF(AND(IF(C86&lt;90,C86+100,C86)&gt;=N77,IF(C86&lt;90,C86+100,C86)&lt;=O77),0,1))</f>
        <v>0</v>
      </c>
      <c r="M86" s="78">
        <f>IF(COUNT(E86:K86)+COUNTIF(E86:K86,"x")&gt;3,B86&amp;" zu viele Disziplinen   ","")</f>
      </c>
      <c r="N86" s="70"/>
      <c r="O86" s="70"/>
      <c r="P86" s="4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31"/>
      <c r="AI86" s="32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21" customHeight="1">
      <c r="A87" s="71">
        <v>5</v>
      </c>
      <c r="B87" s="72"/>
      <c r="C87" s="73"/>
      <c r="D87" s="74"/>
      <c r="E87" s="75"/>
      <c r="F87" s="76"/>
      <c r="G87" s="77"/>
      <c r="H87" s="76"/>
      <c r="I87" s="76"/>
      <c r="J87" s="76"/>
      <c r="K87" s="76"/>
      <c r="L87" s="78">
        <f>IF(B87="",0,IF(AND(IF(C87&lt;90,C87+100,C87)&gt;=N77,IF(C87&lt;90,C87+100,C87)&lt;=O77),0,1))</f>
        <v>0</v>
      </c>
      <c r="M87" s="78">
        <f>IF(COUNT(E87:K87)+COUNTIF(E87:K87,"x")&gt;3,B87&amp;" zu viele Disziplinen   ","")</f>
      </c>
      <c r="N87" s="70"/>
      <c r="O87" s="70"/>
      <c r="P87" s="4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31"/>
      <c r="AI87" s="32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21" customHeight="1">
      <c r="A88" s="71">
        <v>6</v>
      </c>
      <c r="B88" s="72"/>
      <c r="C88" s="73"/>
      <c r="D88" s="74"/>
      <c r="E88" s="75"/>
      <c r="F88" s="76"/>
      <c r="G88" s="77"/>
      <c r="H88" s="76"/>
      <c r="I88" s="76"/>
      <c r="J88" s="76"/>
      <c r="K88" s="76"/>
      <c r="L88" s="78">
        <f>IF(B88="",0,IF(AND(IF(C88&lt;90,C88+100,C88)&gt;=N77,IF(C88&lt;90,C88+100,C88)&lt;=O77),0,1))</f>
        <v>0</v>
      </c>
      <c r="M88" s="78">
        <f>IF(COUNT(E88:K88)+COUNTIF(E88:K88,"x")&gt;3,B88&amp;" zu viele Disziplinen   ","")</f>
      </c>
      <c r="N88" s="70"/>
      <c r="O88" s="70"/>
      <c r="P88" s="4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31"/>
      <c r="AI88" s="32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21" customHeight="1">
      <c r="A89" s="71">
        <v>7</v>
      </c>
      <c r="B89" s="72"/>
      <c r="C89" s="73"/>
      <c r="D89" s="74"/>
      <c r="E89" s="75"/>
      <c r="F89" s="76"/>
      <c r="G89" s="77"/>
      <c r="H89" s="76"/>
      <c r="I89" s="76"/>
      <c r="J89" s="76"/>
      <c r="K89" s="76"/>
      <c r="L89" s="78">
        <f>IF(B89="",0,IF(AND(IF(C89&lt;90,C89+100,C89)&gt;=N77,IF(C89&lt;90,C89+100,C89)&lt;=O77),0,1))</f>
        <v>0</v>
      </c>
      <c r="M89" s="78">
        <f>IF(COUNT(E89:K89)+COUNTIF(E89:K89,"x")&gt;3,B89&amp;" zu viele Disziplinen   ","")</f>
      </c>
      <c r="N89" s="70"/>
      <c r="O89" s="70"/>
      <c r="P89" s="4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31"/>
      <c r="AI89" s="32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21" customHeight="1">
      <c r="A90" s="71">
        <v>8</v>
      </c>
      <c r="B90" s="72"/>
      <c r="C90" s="73"/>
      <c r="D90" s="74"/>
      <c r="E90" s="75"/>
      <c r="F90" s="76"/>
      <c r="G90" s="77"/>
      <c r="H90" s="76"/>
      <c r="I90" s="76"/>
      <c r="J90" s="76"/>
      <c r="K90" s="76"/>
      <c r="L90" s="78">
        <f>IF(B90="",0,IF(AND(IF(C90&lt;90,C90+100,C90)&gt;=N77,IF(C90&lt;90,C90+100,C90)&lt;=O77),0,1))</f>
        <v>0</v>
      </c>
      <c r="M90" s="78">
        <f>IF(COUNT(E90:K90)+COUNTIF(E90:K90,"x")&gt;3,B90&amp;" zu viele Disziplinen   ","")</f>
      </c>
      <c r="N90" s="70"/>
      <c r="O90" s="70"/>
      <c r="P90" s="4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31"/>
      <c r="AI90" s="32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21" customHeight="1">
      <c r="A91" s="71">
        <v>9</v>
      </c>
      <c r="B91" s="72"/>
      <c r="C91" s="73"/>
      <c r="D91" s="74"/>
      <c r="E91" s="75"/>
      <c r="F91" s="76"/>
      <c r="G91" s="77"/>
      <c r="H91" s="76"/>
      <c r="I91" s="76"/>
      <c r="J91" s="76"/>
      <c r="K91" s="76"/>
      <c r="L91" s="78">
        <f>IF(B91="",0,IF(AND(IF(C91&lt;90,C91+100,C91)&gt;=N77,IF(C91&lt;90,C91+100,C91)&lt;=O77),0,1))</f>
        <v>0</v>
      </c>
      <c r="M91" s="78">
        <f>IF(COUNT(E91:K91)+COUNTIF(E91:K91,"x")&gt;3,B91&amp;" zu viele Disziplinen   ","")</f>
      </c>
      <c r="N91" s="70"/>
      <c r="O91" s="70"/>
      <c r="P91" s="4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31"/>
      <c r="AI91" s="32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21" customHeight="1">
      <c r="A92" s="71">
        <v>10</v>
      </c>
      <c r="B92" s="72"/>
      <c r="C92" s="73"/>
      <c r="D92" s="74"/>
      <c r="E92" s="75"/>
      <c r="F92" s="76"/>
      <c r="G92" s="77"/>
      <c r="H92" s="76"/>
      <c r="I92" s="76"/>
      <c r="J92" s="76"/>
      <c r="K92" s="76"/>
      <c r="L92" s="78">
        <f>IF(B92="",0,IF(AND(IF(C92&lt;90,C92+100,C92)&gt;=N77,IF(C92&lt;90,C92+100,C92)&lt;=O77),0,1))</f>
        <v>0</v>
      </c>
      <c r="M92" s="78">
        <f>IF(COUNT(E92:K92)+COUNTIF(E92:K92,"x")&gt;3,B92&amp;" zu viele Disziplinen   ","")</f>
      </c>
      <c r="N92" s="70"/>
      <c r="O92" s="70"/>
      <c r="P92" s="4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31"/>
      <c r="AI92" s="32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ht="21" customHeight="1">
      <c r="A93" s="71">
        <v>11</v>
      </c>
      <c r="B93" s="72"/>
      <c r="C93" s="73"/>
      <c r="D93" s="74"/>
      <c r="E93" s="75"/>
      <c r="F93" s="76"/>
      <c r="G93" s="77"/>
      <c r="H93" s="76"/>
      <c r="I93" s="76"/>
      <c r="J93" s="76"/>
      <c r="K93" s="76"/>
      <c r="L93" s="78">
        <f>IF(B93="",0,IF(AND(IF(C93&lt;90,C93+100,C93)&gt;=N77,IF(C93&lt;90,C93+100,C93)&lt;=O77),0,1))</f>
        <v>0</v>
      </c>
      <c r="M93" s="78">
        <f>IF(COUNT(E93:K93)+COUNTIF(E93:K93,"x")&gt;3,B93&amp;" zu viele Disziplinen   ","")</f>
      </c>
      <c r="N93" s="70"/>
      <c r="O93" s="70"/>
      <c r="P93" s="4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31"/>
      <c r="AI93" s="32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ht="21" customHeight="1">
      <c r="A94" s="71">
        <v>12</v>
      </c>
      <c r="B94" s="72"/>
      <c r="C94" s="73"/>
      <c r="D94" s="74"/>
      <c r="E94" s="75"/>
      <c r="F94" s="76"/>
      <c r="G94" s="77"/>
      <c r="H94" s="76"/>
      <c r="I94" s="76"/>
      <c r="J94" s="76"/>
      <c r="K94" s="76"/>
      <c r="L94" s="78">
        <f>IF(B94="",0,IF(AND(IF(C94&lt;90,C94+100,C94)&gt;=N77,IF(C94&lt;90,C94+100,C94)&lt;=O77),0,1))</f>
        <v>0</v>
      </c>
      <c r="M94" s="78">
        <f>IF(COUNT(E94:K94)+COUNTIF(E94:K94,"x")&gt;3,B94&amp;" zu viele Disziplinen   ","")</f>
      </c>
      <c r="N94" s="70"/>
      <c r="O94" s="70"/>
      <c r="P94" s="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31"/>
      <c r="AI94" s="32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ht="21" customHeight="1">
      <c r="A95" s="71">
        <v>13</v>
      </c>
      <c r="B95" s="79"/>
      <c r="C95" s="80"/>
      <c r="D95" s="74"/>
      <c r="E95" s="81"/>
      <c r="F95" s="82"/>
      <c r="G95" s="83"/>
      <c r="H95" s="82"/>
      <c r="I95" s="82"/>
      <c r="J95" s="82"/>
      <c r="K95" s="82"/>
      <c r="L95" s="78">
        <f>IF(B95="",0,IF(AND(IF(C95&lt;90,C95+100,C95)&gt;=N77,IF(C95&lt;90,C95+100,C95)&lt;=O77),0,1))</f>
        <v>0</v>
      </c>
      <c r="M95" s="78">
        <f>IF(COUNT(E95:K95)+COUNTIF(E95:K95,"x")&gt;3,B95&amp;" zu viele Disziplinen   ","")</f>
      </c>
      <c r="N95" s="70"/>
      <c r="O95" s="70"/>
      <c r="P95" s="94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31"/>
      <c r="AI95" s="32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 ht="21" customHeight="1">
      <c r="A96" s="25"/>
      <c r="B96" s="84">
        <f>IF(COUNT(E83:K95)+COUNTIF(E83:K95,"x")&lt;16,"",E96&amp;" "&amp;F96&amp;" "&amp;G96&amp;" "&amp;H96&amp;" "&amp;I96&amp;" "&amp;J96&amp;" "&amp;K96)</f>
      </c>
      <c r="C96" s="85"/>
      <c r="D96" s="10"/>
      <c r="E96" s="86" t="str">
        <f>IF(COUNTIF(E83:E95,"x")+COUNT(E83:E95)&lt;3,E82,"")</f>
        <v>100m</v>
      </c>
      <c r="F96" s="86" t="str">
        <f>IF(COUNTIF(F83:F95,"x")+COUNT(F83:F95)&lt;3,F82,"")</f>
        <v>800m</v>
      </c>
      <c r="G96" s="86" t="str">
        <f>IF(COUNTIF(G83:G95,"x")+COUNT(G83:G95)&lt;5,G82,"")</f>
        <v>4x100m</v>
      </c>
      <c r="H96" s="86" t="str">
        <f>IF(COUNTIF(H83:H95,"x")+COUNT(H83:H95)&lt;3,H82,"")</f>
        <v>Hoch</v>
      </c>
      <c r="I96" s="86" t="str">
        <f>IF(COUNTIF(I83:I95,"x")+COUNT(I83:I95)&lt;3,I82,"")</f>
        <v>Weit</v>
      </c>
      <c r="J96" s="86" t="str">
        <f>IF(L80&gt;3,"",IF(COUNTIF(J83:J95,"x")+COUNT(J83:J95)&lt;3,J82,""))</f>
        <v>Kugel</v>
      </c>
      <c r="K96" s="87" t="str">
        <f>IF(COUNTIF(K83:K95,"x")+COUNT(K83:K95)&lt;3,K82,"")</f>
        <v>Speer</v>
      </c>
      <c r="L96" s="35"/>
      <c r="M96" s="35"/>
      <c r="N96" s="35"/>
      <c r="O96" s="35"/>
      <c r="P96" s="35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31"/>
      <c r="AI96" s="32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 ht="21" customHeight="1">
      <c r="A97" s="71">
        <v>14</v>
      </c>
      <c r="B97" s="79"/>
      <c r="C97" s="80"/>
      <c r="D97" s="88"/>
      <c r="E97" s="89" t="s">
        <v>29</v>
      </c>
      <c r="F97" s="90"/>
      <c r="G97" s="91"/>
      <c r="H97" s="90"/>
      <c r="I97" s="90"/>
      <c r="J97" s="90"/>
      <c r="K97" s="92"/>
      <c r="L97" s="35"/>
      <c r="M97" s="35"/>
      <c r="N97" s="35"/>
      <c r="O97" s="93"/>
      <c r="P97" s="35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31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ht="21" customHeight="1">
      <c r="A98" s="71">
        <v>15</v>
      </c>
      <c r="B98" s="79"/>
      <c r="C98" s="80"/>
      <c r="D98" s="88"/>
      <c r="E98" s="89" t="s">
        <v>30</v>
      </c>
      <c r="F98" s="90"/>
      <c r="G98" s="91"/>
      <c r="H98" s="90"/>
      <c r="I98" s="90"/>
      <c r="J98" s="90"/>
      <c r="K98" s="92"/>
      <c r="L98" s="95"/>
      <c r="M98" s="35"/>
      <c r="N98" s="35"/>
      <c r="O98" s="35"/>
      <c r="P98" s="35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31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ht="21" customHeight="1">
      <c r="A99" s="71">
        <v>16</v>
      </c>
      <c r="B99" s="79"/>
      <c r="C99" s="80"/>
      <c r="D99" s="88"/>
      <c r="E99" s="89" t="s">
        <v>31</v>
      </c>
      <c r="F99" s="90"/>
      <c r="G99" s="91"/>
      <c r="H99" s="90"/>
      <c r="I99" s="90"/>
      <c r="J99" s="90"/>
      <c r="K99" s="92"/>
      <c r="L99" s="35"/>
      <c r="M99" s="35"/>
      <c r="N99" s="35"/>
      <c r="O99" s="35"/>
      <c r="P99" s="61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31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ht="21" customHeight="1">
      <c r="A100" s="25"/>
      <c r="B100" s="96"/>
      <c r="C100" s="40"/>
      <c r="D100" s="97"/>
      <c r="E100" s="40"/>
      <c r="F100" s="6"/>
      <c r="G100" s="40"/>
      <c r="H100" s="98"/>
      <c r="I100" s="40"/>
      <c r="J100" s="40"/>
      <c r="K100" s="99"/>
      <c r="L100" s="61"/>
      <c r="M100" s="61"/>
      <c r="N100" s="100"/>
      <c r="O100" s="100"/>
      <c r="P100" s="67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31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52" ht="21" customHeight="1">
      <c r="A101" s="25"/>
      <c r="B101" s="101" t="str">
        <f>IF(B67="","",B67)</f>
        <v>als Kampfrichter/in steht zur Verfügung:</v>
      </c>
      <c r="C101" s="102"/>
      <c r="E101" s="102"/>
      <c r="F101" s="103" t="s">
        <v>33</v>
      </c>
      <c r="G101" s="103"/>
      <c r="H101" s="103"/>
      <c r="I101" s="103"/>
      <c r="J101" s="103"/>
      <c r="K101" s="99"/>
      <c r="L101" s="67"/>
      <c r="M101" s="67"/>
      <c r="N101" s="67"/>
      <c r="O101" s="67"/>
      <c r="P101" s="4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31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1:52" ht="21" customHeight="1">
      <c r="A102" s="25"/>
      <c r="B102" s="104"/>
      <c r="C102" s="104"/>
      <c r="D102" s="104"/>
      <c r="E102" s="102"/>
      <c r="F102" s="103"/>
      <c r="G102" s="103"/>
      <c r="H102" s="103"/>
      <c r="I102" s="103"/>
      <c r="J102" s="103"/>
      <c r="K102" s="99"/>
      <c r="L102" s="9"/>
      <c r="M102" s="9"/>
      <c r="P102" s="4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31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1:52" ht="21" customHeight="1">
      <c r="A103" s="25"/>
      <c r="B103"/>
      <c r="C103" s="105"/>
      <c r="D103" s="106"/>
      <c r="E103" s="102"/>
      <c r="F103" s="103"/>
      <c r="G103" s="103"/>
      <c r="H103" s="103"/>
      <c r="I103" s="103"/>
      <c r="J103" s="103"/>
      <c r="K103" s="99"/>
      <c r="L103" s="107"/>
      <c r="M103" s="107"/>
      <c r="P103" s="4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31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52" ht="21" customHeight="1">
      <c r="A104" s="25"/>
      <c r="B104" s="104"/>
      <c r="C104" s="104"/>
      <c r="D104" s="104"/>
      <c r="E104" s="102"/>
      <c r="F104" s="103"/>
      <c r="G104" s="103"/>
      <c r="H104" s="103"/>
      <c r="I104" s="103"/>
      <c r="J104" s="103"/>
      <c r="K104" s="99"/>
      <c r="L104" s="107"/>
      <c r="M104" s="107"/>
      <c r="P104" s="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31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</row>
    <row r="105" spans="1:52" ht="21" customHeight="1">
      <c r="A105" s="25"/>
      <c r="B105" s="101" t="s">
        <v>34</v>
      </c>
      <c r="C105" s="105"/>
      <c r="D105" s="106"/>
      <c r="E105" s="105"/>
      <c r="F105" s="101" t="s">
        <v>35</v>
      </c>
      <c r="G105" s="105"/>
      <c r="H105" s="108"/>
      <c r="I105" s="105"/>
      <c r="J105" s="105"/>
      <c r="K105" s="99"/>
      <c r="L105" s="107"/>
      <c r="M105" s="107"/>
      <c r="P105" s="4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31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52" ht="21" customHeight="1">
      <c r="A106" s="45"/>
      <c r="B106" s="109"/>
      <c r="C106" s="85"/>
      <c r="D106" s="48"/>
      <c r="E106" s="85"/>
      <c r="F106" s="109"/>
      <c r="G106" s="85"/>
      <c r="H106" s="110"/>
      <c r="I106" s="85"/>
      <c r="J106" s="85"/>
      <c r="K106" s="111"/>
      <c r="L106" s="107"/>
      <c r="M106" s="107"/>
      <c r="P106" s="4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31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52" ht="12.75" customHeight="1">
      <c r="A107" s="19"/>
      <c r="B107" s="20"/>
      <c r="C107" s="21"/>
      <c r="D107" s="21"/>
      <c r="E107" s="21"/>
      <c r="F107" s="21"/>
      <c r="G107" s="22"/>
      <c r="H107" s="22"/>
      <c r="I107" s="21"/>
      <c r="J107" s="22"/>
      <c r="K107" s="23"/>
      <c r="M107" s="17"/>
      <c r="N107" s="24"/>
      <c r="O107" s="24"/>
      <c r="P107" s="4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31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</row>
    <row r="108" spans="1:52" ht="21" customHeight="1">
      <c r="A108" s="25"/>
      <c r="B108" s="26" t="s">
        <v>6</v>
      </c>
      <c r="C108" s="27" t="str">
        <f>IF($C$4="","",$C$4)</f>
        <v>Koblenz</v>
      </c>
      <c r="D108" s="27"/>
      <c r="E108" s="27"/>
      <c r="F108" s="27"/>
      <c r="G108" s="27"/>
      <c r="H108" s="27"/>
      <c r="I108" s="28" t="s">
        <v>7</v>
      </c>
      <c r="J108" s="116">
        <f>IF($J$4="","",$J$4)</f>
        <v>43641</v>
      </c>
      <c r="K108" s="116"/>
      <c r="M108" s="17"/>
      <c r="N108" s="30"/>
      <c r="O108" s="30"/>
      <c r="P108" s="4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31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</row>
    <row r="109" spans="1:52" ht="23.25" customHeight="1">
      <c r="A109" s="25"/>
      <c r="B109" s="112" t="str">
        <f>B7</f>
        <v>Das blaue Feld  anklicken und auswählen. Mit  x  melden, die Kurz- und Mittelstrecke kann auch mit Kommazahl (10,8 bzw. 2,52) gemeldet werden. Die Staffel mit 1-8 melden. Nur in WK 1 können 13 Teilnehmer/innen gemeldet werden. Die grauen Felder (14-16) können für Ersatschüler/innen genutzt werden. Je nach Anzahl der Mannschaften, die Seiten 1 – 4 ausdrucken (Datei-Drucken-Seiten) und unterschrieben zur Veranstaltung mitbringen. Diesen Bogen auch zur Ummeldung nutzen. Bei umfangreichen Ummeldungen diese Datei updaten und auf USB-Stick zur Veranstaltung mitbringen.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M109" s="17"/>
      <c r="N109" s="30"/>
      <c r="O109" s="30"/>
      <c r="P109" s="4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31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</row>
    <row r="110" spans="1:52" ht="23.25" customHeight="1">
      <c r="A110" s="25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35"/>
      <c r="M110" s="36"/>
      <c r="N110" s="18"/>
      <c r="O110" s="35"/>
      <c r="P110" s="4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31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</row>
    <row r="111" spans="1:52" ht="34.5" customHeight="1">
      <c r="A111" s="25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37">
        <f ca="1">YEAR(TODAY())</f>
        <v>2019</v>
      </c>
      <c r="M111" s="37">
        <f>IF(L114&gt;=4,13,IF(L114=3,15,IF(L114=2,17,19)))</f>
        <v>19</v>
      </c>
      <c r="N111" s="37">
        <f>L111-M111-1900</f>
        <v>100</v>
      </c>
      <c r="O111" s="39">
        <f>IF($M111=13,$N111+4,$N111+3)</f>
        <v>103</v>
      </c>
      <c r="P111" s="4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31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</row>
    <row r="112" spans="1:52" ht="21" customHeight="1">
      <c r="A112" s="25"/>
      <c r="B112" s="40" t="str">
        <f>B78</f>
        <v>Meldeliste</v>
      </c>
      <c r="C112" s="40"/>
      <c r="D112" s="41"/>
      <c r="E112" s="42">
        <f>IF(COUNT(E117:E129)+COUNTIF(E117:E129,"x")&gt;3,1,0)</f>
        <v>0</v>
      </c>
      <c r="F112" s="42">
        <f>IF(COUNT(F117:F129)+COUNTIF(F117:F129,"x")&gt;3,1,0)</f>
        <v>0</v>
      </c>
      <c r="G112" s="42">
        <f>IF(OR(COUNT(G117:G129)=1,COUNT(G117:G129)=2,COUNT(G117:G129)=3,COUNT(G117:G129)=5,COUNT(G117:G129)=6,COUNT(G117:G129)=7),1,IF(AND(COUNT(G117:G129)=8,SUM(G117:G129)&lt;&gt;36),1,IF(COUNT(G117:G129)&gt;8,1,IF(COUNTIF(G117:G129,"x")&gt;0,1,IF(AND(COUNT(G117:G129)=4,SUM(G117:G129)&lt;&gt;10),1,0)))))</f>
        <v>0</v>
      </c>
      <c r="H112" s="42">
        <f>IF(COUNT(H117:H129)+COUNTIF(H117:H129,"x")&gt;3,1,0)</f>
        <v>0</v>
      </c>
      <c r="I112" s="42">
        <f>IF(COUNT(I117:I129)+COUNTIF(I117:I129,"x")&gt;3,1,0)</f>
        <v>0</v>
      </c>
      <c r="J112" s="42">
        <f>IF(COUNT(J117:J129)+COUNTIF(J117:J129,"x")&gt;3,1,0)</f>
        <v>0</v>
      </c>
      <c r="K112" s="43">
        <f>IF(COUNT(K117:K129)+COUNTIF(K117:K129,"x")&gt;3,1,0)</f>
        <v>0</v>
      </c>
      <c r="L112" s="44"/>
      <c r="M112" s="37"/>
      <c r="N112" s="37"/>
      <c r="O112" s="37"/>
      <c r="P112" s="4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31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</row>
    <row r="113" spans="1:52" ht="26.25" customHeight="1">
      <c r="A113" s="25"/>
      <c r="B113" s="117" t="str">
        <f>IF(E112=1,"Fehler bei "&amp;E116,IF(F112=1,"Fehler bei "&amp;F116,IF(G112=1,"Fehler bei "&amp;G116,IF(H112=1,"Fehler bei "&amp;H116,IF(I112=1,"Fehler bei "&amp;I116,IF(J112=1,"Fehler bei "&amp;J116,IF(K112=1,"Fehler bei "&amp;K116,IF(SUM(L117:L129)&gt;0,"Jahrgang falsch",""))))))))&amp;"      "&amp;M117&amp;M118&amp;M119&amp;M120&amp;M121&amp;M122&amp;M123&amp;M124&amp;M125&amp;M126&amp;M127&amp;M128&amp;M129</f>
        <v>      </v>
      </c>
      <c r="C113" s="26"/>
      <c r="D113" s="118"/>
      <c r="E113" s="26"/>
      <c r="F113" s="119"/>
      <c r="G113" s="26"/>
      <c r="H113" s="26"/>
      <c r="I113" s="117"/>
      <c r="J113" s="120" t="s">
        <v>11</v>
      </c>
      <c r="K113" s="121"/>
      <c r="L113" s="37"/>
      <c r="M113" s="37"/>
      <c r="N113" s="37"/>
      <c r="O113" s="37"/>
      <c r="P113" s="4"/>
      <c r="Q113" s="51" t="str">
        <f>Q79</f>
        <v>  Bitte im lila Feld die richtige</v>
      </c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31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</row>
    <row r="114" spans="1:52" ht="21" customHeight="1">
      <c r="A114" s="52"/>
      <c r="B114" s="53" t="s">
        <v>13</v>
      </c>
      <c r="C114" s="54" t="s">
        <v>14</v>
      </c>
      <c r="D114" s="55"/>
      <c r="E114" s="56"/>
      <c r="F114" s="53" t="s">
        <v>15</v>
      </c>
      <c r="G114" s="53"/>
      <c r="H114" s="53" t="s">
        <v>16</v>
      </c>
      <c r="I114" s="53"/>
      <c r="J114" s="57" t="str">
        <f>RIGHT(N111,2)&amp;" - "&amp;IF(O111&gt;99,"0"&amp;O111-100,O111)</f>
        <v>00 - 03</v>
      </c>
      <c r="K114" s="58" t="s">
        <v>17</v>
      </c>
      <c r="L114" s="59">
        <f>IF(K115="Mä IV",5,IF(K115="Ju IV",4,IF(OR(K115="Ju III/1",K115="Ju III/2",K115="Mä III/1",K115="Mä III/2"),3,IF(OR(K115="Mä II",K115="Ju II"),2,1))))</f>
        <v>1</v>
      </c>
      <c r="M114" s="59">
        <f>IF(OR(K115="Mä IV",K115="Mä III/1",K115="Mä III/2",K115="Mä II",K115="Mä I"),0,1)</f>
        <v>0</v>
      </c>
      <c r="N114" s="60"/>
      <c r="O114" s="60">
        <f>$T$7</f>
        <v>0</v>
      </c>
      <c r="P114" s="4"/>
      <c r="Q114" s="51" t="str">
        <f>Q80</f>
        <v>  Wettkampfklasse auswählen</v>
      </c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31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</row>
    <row r="115" spans="1:52" ht="21" customHeight="1">
      <c r="A115" s="58">
        <v>4</v>
      </c>
      <c r="B115" s="62">
        <f>IF($C$3="","",$C$3)</f>
      </c>
      <c r="C115" s="63"/>
      <c r="D115" s="63"/>
      <c r="E115" s="63"/>
      <c r="F115" s="63"/>
      <c r="G115" s="63"/>
      <c r="H115" s="64"/>
      <c r="I115" s="64"/>
      <c r="J115" s="64"/>
      <c r="K115" s="65" t="s">
        <v>19</v>
      </c>
      <c r="L115" s="66"/>
      <c r="M115" s="66"/>
      <c r="N115" s="66">
        <f>COUNT(N117:N129)</f>
        <v>0</v>
      </c>
      <c r="O115" s="66">
        <f>COUNT(O117:O129)</f>
        <v>0</v>
      </c>
      <c r="P115" s="94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31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</row>
    <row r="116" spans="1:52" ht="21" customHeight="1">
      <c r="A116" s="58"/>
      <c r="B116" s="53" t="s">
        <v>20</v>
      </c>
      <c r="C116" s="68" t="s">
        <v>21</v>
      </c>
      <c r="D116" s="68" t="s">
        <v>22</v>
      </c>
      <c r="E116" s="68" t="str">
        <f>IF(L114&gt;=4,"50m",IF(L114=3,"75m","100m"))</f>
        <v>100m</v>
      </c>
      <c r="F116" s="68" t="str">
        <f>IF(M114=0,"800m","800m")</f>
        <v>800m</v>
      </c>
      <c r="G116" s="68" t="str">
        <f>IF(L114&lt;3,"4x100m",IF(L114=3,"4x75m","4x50m"))</f>
        <v>4x100m</v>
      </c>
      <c r="H116" s="68" t="s">
        <v>23</v>
      </c>
      <c r="I116" s="68" t="s">
        <v>24</v>
      </c>
      <c r="J116" s="68" t="str">
        <f>IF(L114&gt;3,"xxxxx","Kugel")</f>
        <v>Kugel</v>
      </c>
      <c r="K116" s="68" t="str">
        <f>IF(L114=5,"200g Ball",IF(L114&lt;3,"Speer","200g Ball"))</f>
        <v>Speer</v>
      </c>
      <c r="L116" s="69" t="s">
        <v>21</v>
      </c>
      <c r="M116" s="69" t="s">
        <v>25</v>
      </c>
      <c r="N116" s="70">
        <f>IF(N115&gt;$C$7,MIN(N117,N118,N119,N120,N121,N122,N123,N124,N125,N126,N127,N128,N129),0)</f>
        <v>0</v>
      </c>
      <c r="O116" s="70">
        <f>IF(O115&gt;$C$7,MIN(O117,O118,O119,O120,O121,O122,O123,O124,O125,O126,O127,O128,O129),0)</f>
        <v>0</v>
      </c>
      <c r="P116" s="35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31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</row>
    <row r="117" spans="1:52" ht="21" customHeight="1">
      <c r="A117" s="71">
        <v>1</v>
      </c>
      <c r="B117" s="72"/>
      <c r="C117" s="73"/>
      <c r="D117" s="74"/>
      <c r="E117" s="75"/>
      <c r="F117" s="76"/>
      <c r="G117" s="77"/>
      <c r="H117" s="76"/>
      <c r="I117" s="76"/>
      <c r="J117" s="76"/>
      <c r="K117" s="76"/>
      <c r="L117" s="78">
        <f>IF(B117="",0,IF(AND(IF(C117&lt;90,C117+100,C117)&gt;=N111,IF(C117&lt;90,C117+100,C117)&lt;=O111),0,1))</f>
        <v>0</v>
      </c>
      <c r="M117" s="78">
        <f>IF(COUNT(E117:K117)+COUNTIF(E117:K117,"x")&gt;3,B117&amp;" zu viele Disziplinen   ","")</f>
      </c>
      <c r="N117" s="70"/>
      <c r="O117" s="70"/>
      <c r="P117" s="35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31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</row>
    <row r="118" spans="1:52" ht="21" customHeight="1">
      <c r="A118" s="71">
        <v>2</v>
      </c>
      <c r="B118" s="72"/>
      <c r="C118" s="73"/>
      <c r="D118" s="74"/>
      <c r="E118" s="75"/>
      <c r="F118" s="76"/>
      <c r="G118" s="77"/>
      <c r="H118" s="76"/>
      <c r="I118" s="76"/>
      <c r="J118" s="76"/>
      <c r="K118" s="76"/>
      <c r="L118" s="78">
        <f>IF(B118="",0,IF(AND(IF(C118&lt;90,C118+100,C118)&gt;=N111,IF(C118&lt;90,C118+100,C118)&lt;=O111),0,1))</f>
        <v>0</v>
      </c>
      <c r="M118" s="78">
        <f>IF(COUNT(E118:K118)+COUNTIF(E118:K118,"x")&gt;3,B118&amp;" zu viele Disziplinen   ","")</f>
      </c>
      <c r="N118" s="70"/>
      <c r="O118" s="70"/>
      <c r="P118" s="35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31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1:52" ht="21" customHeight="1">
      <c r="A119" s="71">
        <v>3</v>
      </c>
      <c r="B119" s="72"/>
      <c r="C119" s="73"/>
      <c r="D119" s="74"/>
      <c r="E119" s="75"/>
      <c r="F119" s="76"/>
      <c r="G119" s="77"/>
      <c r="H119" s="76"/>
      <c r="I119" s="76"/>
      <c r="J119" s="76"/>
      <c r="K119" s="76"/>
      <c r="L119" s="78">
        <f>IF(B119="",0,IF(AND(IF(C119&lt;90,C119+100,C119)&gt;=N111,IF(C119&lt;90,C119+100,C119)&lt;=O111),0,1))</f>
        <v>0</v>
      </c>
      <c r="M119" s="78">
        <f>IF(COUNT(E119:K119)+COUNTIF(E119:K119,"x")&gt;3,B119&amp;" zu viele Disziplinen   ","")</f>
      </c>
      <c r="N119" s="70"/>
      <c r="O119" s="70"/>
      <c r="P119" s="61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31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1:52" ht="21" customHeight="1">
      <c r="A120" s="71">
        <v>4</v>
      </c>
      <c r="B120" s="72"/>
      <c r="C120" s="73"/>
      <c r="D120" s="74"/>
      <c r="E120" s="75"/>
      <c r="F120" s="76"/>
      <c r="G120" s="77"/>
      <c r="H120" s="76"/>
      <c r="I120" s="76"/>
      <c r="J120" s="76"/>
      <c r="K120" s="76"/>
      <c r="L120" s="78">
        <f>IF(B120="",0,IF(AND(IF(C120&lt;90,C120+100,C120)&gt;=N111,IF(C120&lt;90,C120+100,C120)&lt;=O111),0,1))</f>
        <v>0</v>
      </c>
      <c r="M120" s="78">
        <f>IF(COUNT(E120:K120)+COUNTIF(E120:K120,"x")&gt;3,B120&amp;" zu viele Disziplinen   ","")</f>
      </c>
      <c r="N120" s="70"/>
      <c r="O120" s="70"/>
      <c r="P120" s="67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31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52" ht="21" customHeight="1">
      <c r="A121" s="71">
        <v>5</v>
      </c>
      <c r="B121" s="72"/>
      <c r="C121" s="73"/>
      <c r="D121" s="74"/>
      <c r="E121" s="75"/>
      <c r="F121" s="76"/>
      <c r="G121" s="77"/>
      <c r="H121" s="76"/>
      <c r="I121" s="76"/>
      <c r="J121" s="76"/>
      <c r="K121" s="76"/>
      <c r="L121" s="78">
        <f>IF(B121="",0,IF(AND(IF(C121&lt;90,C121+100,C121)&gt;=N111,IF(C121&lt;90,C121+100,C121)&lt;=O111),0,1))</f>
        <v>0</v>
      </c>
      <c r="M121" s="78">
        <f>IF(COUNT(E121:K121)+COUNTIF(E121:K121,"x")&gt;3,B121&amp;" zu viele Disziplinen   ","")</f>
      </c>
      <c r="N121" s="70"/>
      <c r="O121" s="70"/>
      <c r="P121" s="4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31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52" ht="21" customHeight="1">
      <c r="A122" s="71">
        <v>6</v>
      </c>
      <c r="B122" s="72"/>
      <c r="C122" s="73"/>
      <c r="D122" s="74"/>
      <c r="E122" s="75"/>
      <c r="F122" s="76"/>
      <c r="G122" s="77"/>
      <c r="H122" s="76"/>
      <c r="I122" s="76"/>
      <c r="J122" s="76"/>
      <c r="K122" s="76"/>
      <c r="L122" s="78">
        <f>IF(B122="",0,IF(AND(IF(C122&lt;90,C122+100,C122)&gt;=N111,IF(C122&lt;90,C122+100,C122)&lt;=O111),0,1))</f>
        <v>0</v>
      </c>
      <c r="M122" s="78">
        <f>IF(COUNT(E122:K122)+COUNTIF(E122:K122,"x")&gt;3,B122&amp;" zu viele Disziplinen   ","")</f>
      </c>
      <c r="N122" s="70"/>
      <c r="O122" s="70"/>
      <c r="P122" s="4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31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</row>
    <row r="123" spans="1:52" ht="21" customHeight="1">
      <c r="A123" s="71">
        <v>7</v>
      </c>
      <c r="B123" s="72"/>
      <c r="C123" s="73"/>
      <c r="D123" s="74"/>
      <c r="E123" s="75"/>
      <c r="F123" s="76"/>
      <c r="G123" s="77"/>
      <c r="H123" s="76"/>
      <c r="I123" s="76"/>
      <c r="J123" s="76"/>
      <c r="K123" s="76"/>
      <c r="L123" s="78">
        <f>IF(B123="",0,IF(AND(IF(C123&lt;90,C123+100,C123)&gt;=N111,IF(C123&lt;90,C123+100,C123)&lt;=O111),0,1))</f>
        <v>0</v>
      </c>
      <c r="M123" s="78">
        <f>IF(COUNT(E123:K123)+COUNTIF(E123:K123,"x")&gt;3,B123&amp;" zu viele Disziplinen   ","")</f>
      </c>
      <c r="N123" s="70"/>
      <c r="O123" s="70"/>
      <c r="P123" s="4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31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</row>
    <row r="124" spans="1:52" ht="21" customHeight="1">
      <c r="A124" s="71">
        <v>8</v>
      </c>
      <c r="B124" s="72"/>
      <c r="C124" s="73"/>
      <c r="D124" s="74"/>
      <c r="E124" s="75"/>
      <c r="F124" s="76"/>
      <c r="G124" s="77"/>
      <c r="H124" s="76"/>
      <c r="I124" s="76"/>
      <c r="J124" s="76"/>
      <c r="K124" s="76"/>
      <c r="L124" s="78">
        <f>IF(B124="",0,IF(AND(IF(C124&lt;90,C124+100,C124)&gt;=N111,IF(C124&lt;90,C124+100,C124)&lt;=O111),0,1))</f>
        <v>0</v>
      </c>
      <c r="M124" s="78">
        <f>IF(COUNT(E124:K124)+COUNTIF(E124:K124,"x")&gt;3,B124&amp;" zu viele Disziplinen   ","")</f>
      </c>
      <c r="N124" s="70"/>
      <c r="O124" s="70"/>
      <c r="P124" s="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31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</row>
    <row r="125" spans="1:52" ht="21" customHeight="1">
      <c r="A125" s="71">
        <v>9</v>
      </c>
      <c r="B125" s="72"/>
      <c r="C125" s="73"/>
      <c r="D125" s="74"/>
      <c r="E125" s="75"/>
      <c r="F125" s="76"/>
      <c r="G125" s="77"/>
      <c r="H125" s="76"/>
      <c r="I125" s="76"/>
      <c r="J125" s="76"/>
      <c r="K125" s="76"/>
      <c r="L125" s="78">
        <f>IF(B125="",0,IF(AND(IF(C125&lt;90,C125+100,C125)&gt;=N111,IF(C125&lt;90,C125+100,C125)&lt;=O111),0,1))</f>
        <v>0</v>
      </c>
      <c r="M125" s="78">
        <f>IF(COUNT(E125:K125)+COUNTIF(E125:K125,"x")&gt;3,B125&amp;" zu viele Disziplinen   ","")</f>
      </c>
      <c r="N125" s="70"/>
      <c r="O125" s="70"/>
      <c r="P125" s="4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31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</row>
    <row r="126" spans="1:52" ht="21" customHeight="1">
      <c r="A126" s="71">
        <v>10</v>
      </c>
      <c r="B126" s="72"/>
      <c r="C126" s="73"/>
      <c r="D126" s="74"/>
      <c r="E126" s="75"/>
      <c r="F126" s="76"/>
      <c r="G126" s="77"/>
      <c r="H126" s="76"/>
      <c r="I126" s="76"/>
      <c r="J126" s="76"/>
      <c r="K126" s="76"/>
      <c r="L126" s="78">
        <f>IF(B126="",0,IF(AND(IF(C126&lt;90,C126+100,C126)&gt;=N111,IF(C126&lt;90,C126+100,C126)&lt;=O111),0,1))</f>
        <v>0</v>
      </c>
      <c r="M126" s="78">
        <f>IF(COUNT(E126:K126)+COUNTIF(E126:K126,"x")&gt;3,B126&amp;" zu viele Disziplinen   ","")</f>
      </c>
      <c r="N126" s="70"/>
      <c r="O126" s="70"/>
      <c r="P126" s="4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31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</row>
    <row r="127" spans="1:52" ht="21" customHeight="1">
      <c r="A127" s="71">
        <v>11</v>
      </c>
      <c r="B127" s="72"/>
      <c r="C127" s="73"/>
      <c r="D127" s="74"/>
      <c r="E127" s="75"/>
      <c r="F127" s="76"/>
      <c r="G127" s="77"/>
      <c r="H127" s="76"/>
      <c r="I127" s="76"/>
      <c r="J127" s="76"/>
      <c r="K127" s="76"/>
      <c r="L127" s="78">
        <f>IF(B127="",0,IF(AND(IF(C127&lt;90,C127+100,C127)&gt;=N111,IF(C127&lt;90,C127+100,C127)&lt;=O111),0,1))</f>
        <v>0</v>
      </c>
      <c r="M127" s="78">
        <f>IF(COUNT(E127:K127)+COUNTIF(E127:K127,"x")&gt;3,B127&amp;" zu viele Disziplinen   ","")</f>
      </c>
      <c r="N127" s="70"/>
      <c r="O127" s="70"/>
      <c r="P127" s="4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31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</row>
    <row r="128" spans="1:52" ht="21" customHeight="1">
      <c r="A128" s="71">
        <v>12</v>
      </c>
      <c r="B128" s="72"/>
      <c r="C128" s="73"/>
      <c r="D128" s="74"/>
      <c r="E128" s="75"/>
      <c r="F128" s="76"/>
      <c r="G128" s="77"/>
      <c r="H128" s="76"/>
      <c r="I128" s="76"/>
      <c r="J128" s="76"/>
      <c r="K128" s="76"/>
      <c r="L128" s="78">
        <f>IF(B128="",0,IF(AND(IF(C128&lt;90,C128+100,C128)&gt;=N111,IF(C128&lt;90,C128+100,C128)&lt;=O111),0,1))</f>
        <v>0</v>
      </c>
      <c r="M128" s="78">
        <f>IF(COUNT(E128:K128)+COUNTIF(E128:K128,"x")&gt;3,B128&amp;" zu viele Disziplinen   ","")</f>
      </c>
      <c r="N128" s="70"/>
      <c r="O128" s="70"/>
      <c r="P128" s="4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31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</row>
    <row r="129" spans="1:52" ht="21" customHeight="1">
      <c r="A129" s="71">
        <v>13</v>
      </c>
      <c r="B129" s="79"/>
      <c r="C129" s="80"/>
      <c r="D129" s="74"/>
      <c r="E129" s="81"/>
      <c r="F129" s="82"/>
      <c r="G129" s="83"/>
      <c r="H129" s="82"/>
      <c r="I129" s="82"/>
      <c r="J129" s="82"/>
      <c r="K129" s="82"/>
      <c r="L129" s="78">
        <f>IF(B129="",0,IF(AND(IF(C129&lt;90,C129+100,C129)&gt;=N111,IF(C129&lt;90,C129+100,C129)&lt;=O111),0,1))</f>
        <v>0</v>
      </c>
      <c r="M129" s="78">
        <f>IF(COUNT(E129:K129)+COUNTIF(E129:K129,"x")&gt;3,B129&amp;" zu viele Disziplinen   ","")</f>
      </c>
      <c r="N129" s="70"/>
      <c r="O129" s="70"/>
      <c r="P129" s="4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31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</row>
    <row r="130" spans="1:52" ht="21" customHeight="1">
      <c r="A130" s="25"/>
      <c r="B130" s="84">
        <f>IF(COUNT(E117:K129)+COUNTIF(E117:K129,"x")&lt;16,"",E130&amp;" "&amp;F130&amp;" "&amp;G130&amp;" "&amp;H130&amp;" "&amp;I130&amp;" "&amp;J130&amp;" "&amp;K130)</f>
      </c>
      <c r="C130" s="85"/>
      <c r="D130" s="10"/>
      <c r="E130" s="86" t="str">
        <f>IF(COUNTIF(E117:E129,"x")+COUNT(E117:E129)&lt;3,E116,"")</f>
        <v>100m</v>
      </c>
      <c r="F130" s="86" t="str">
        <f>IF(COUNTIF(F117:F129,"x")+COUNT(F117:F129)&lt;3,F116,"")</f>
        <v>800m</v>
      </c>
      <c r="G130" s="86" t="str">
        <f>IF(COUNTIF(G117:G129,"x")+COUNT(G117:G129)&lt;5,G116,"")</f>
        <v>4x100m</v>
      </c>
      <c r="H130" s="86" t="str">
        <f>IF(COUNTIF(H117:H129,"x")+COUNT(H117:H129)&lt;3,H116,"")</f>
        <v>Hoch</v>
      </c>
      <c r="I130" s="86" t="str">
        <f>IF(COUNTIF(I117:I129,"x")+COUNT(I117:I129)&lt;3,I116,"")</f>
        <v>Weit</v>
      </c>
      <c r="J130" s="86" t="str">
        <f>IF(L114&gt;3,"",IF(COUNTIF(J117:J129,"x")+COUNT(J117:J129)&lt;3,J116,""))</f>
        <v>Kugel</v>
      </c>
      <c r="K130" s="87" t="str">
        <f>IF(COUNTIF(K117:K129,"x")+COUNT(K117:K129)&lt;3,K116,"")</f>
        <v>Speer</v>
      </c>
      <c r="L130" s="35"/>
      <c r="M130" s="35"/>
      <c r="N130" s="35"/>
      <c r="O130" s="35"/>
      <c r="P130" s="4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31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</row>
    <row r="131" spans="1:52" ht="21" customHeight="1">
      <c r="A131" s="71">
        <v>14</v>
      </c>
      <c r="B131" s="79"/>
      <c r="C131" s="80"/>
      <c r="D131" s="88"/>
      <c r="E131" s="89" t="s">
        <v>29</v>
      </c>
      <c r="F131" s="90"/>
      <c r="G131" s="91"/>
      <c r="H131" s="90"/>
      <c r="I131" s="90"/>
      <c r="J131" s="90"/>
      <c r="K131" s="92"/>
      <c r="L131" s="35"/>
      <c r="M131" s="35"/>
      <c r="N131" s="35"/>
      <c r="O131" s="93"/>
      <c r="P131" s="4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31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</row>
    <row r="132" spans="1:52" ht="21" customHeight="1">
      <c r="A132" s="71">
        <v>15</v>
      </c>
      <c r="B132" s="79"/>
      <c r="C132" s="80"/>
      <c r="D132" s="88"/>
      <c r="E132" s="89" t="s">
        <v>30</v>
      </c>
      <c r="F132" s="90"/>
      <c r="G132" s="91"/>
      <c r="H132" s="90"/>
      <c r="I132" s="90"/>
      <c r="J132" s="90"/>
      <c r="K132" s="92"/>
      <c r="L132" s="95"/>
      <c r="M132" s="35"/>
      <c r="N132" s="35"/>
      <c r="O132" s="35"/>
      <c r="P132" s="4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31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</row>
    <row r="133" spans="1:52" ht="21" customHeight="1">
      <c r="A133" s="71">
        <v>16</v>
      </c>
      <c r="B133" s="79"/>
      <c r="C133" s="80"/>
      <c r="D133" s="88"/>
      <c r="E133" s="89" t="s">
        <v>31</v>
      </c>
      <c r="F133" s="90"/>
      <c r="G133" s="91"/>
      <c r="H133" s="90"/>
      <c r="I133" s="90"/>
      <c r="J133" s="90"/>
      <c r="K133" s="92"/>
      <c r="L133" s="35"/>
      <c r="M133" s="35"/>
      <c r="N133" s="35"/>
      <c r="O133" s="35"/>
      <c r="P133" s="4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31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</row>
    <row r="134" spans="1:52" ht="21" customHeight="1">
      <c r="A134" s="25"/>
      <c r="B134" s="96"/>
      <c r="C134" s="40"/>
      <c r="D134" s="97"/>
      <c r="E134" s="40"/>
      <c r="F134" s="6"/>
      <c r="G134" s="40"/>
      <c r="H134" s="98"/>
      <c r="I134" s="40"/>
      <c r="J134" s="40"/>
      <c r="K134" s="99"/>
      <c r="L134" s="61"/>
      <c r="M134" s="61"/>
      <c r="N134" s="100"/>
      <c r="O134" s="100"/>
      <c r="P134" s="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31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</row>
    <row r="135" spans="1:52" ht="21" customHeight="1">
      <c r="A135" s="25"/>
      <c r="B135" s="101" t="str">
        <f>IF(B101="","",B101)</f>
        <v>als Kampfrichter/in steht zur Verfügung:</v>
      </c>
      <c r="C135" s="102"/>
      <c r="E135" s="102"/>
      <c r="F135" s="103" t="s">
        <v>33</v>
      </c>
      <c r="G135" s="103"/>
      <c r="H135" s="103"/>
      <c r="I135" s="103"/>
      <c r="J135" s="103"/>
      <c r="K135" s="99"/>
      <c r="L135" s="67"/>
      <c r="M135" s="67"/>
      <c r="N135" s="67"/>
      <c r="O135" s="67"/>
      <c r="P135" s="94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31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</row>
    <row r="136" spans="1:52" ht="21" customHeight="1">
      <c r="A136" s="25"/>
      <c r="B136" s="104"/>
      <c r="C136" s="104"/>
      <c r="D136" s="104"/>
      <c r="E136" s="102"/>
      <c r="F136" s="103"/>
      <c r="G136" s="103"/>
      <c r="H136" s="103"/>
      <c r="I136" s="103"/>
      <c r="J136" s="103"/>
      <c r="K136" s="99"/>
      <c r="L136" s="9"/>
      <c r="M136" s="9"/>
      <c r="P136" s="35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31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</row>
    <row r="137" spans="1:52" ht="21" customHeight="1">
      <c r="A137" s="25"/>
      <c r="B137"/>
      <c r="C137" s="105"/>
      <c r="D137" s="106"/>
      <c r="E137" s="102"/>
      <c r="F137" s="103"/>
      <c r="G137" s="103"/>
      <c r="H137" s="103"/>
      <c r="I137" s="103"/>
      <c r="J137" s="103"/>
      <c r="K137" s="99"/>
      <c r="L137" s="107"/>
      <c r="M137" s="107"/>
      <c r="P137" s="35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31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</row>
    <row r="138" spans="1:52" ht="21" customHeight="1">
      <c r="A138" s="25"/>
      <c r="B138" s="104"/>
      <c r="C138" s="104"/>
      <c r="D138" s="104"/>
      <c r="E138" s="102"/>
      <c r="F138" s="103"/>
      <c r="G138" s="103"/>
      <c r="H138" s="103"/>
      <c r="I138" s="103"/>
      <c r="J138" s="103"/>
      <c r="K138" s="99"/>
      <c r="L138" s="107"/>
      <c r="M138" s="107"/>
      <c r="P138" s="35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31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</row>
    <row r="139" spans="1:52" ht="21" customHeight="1">
      <c r="A139" s="25"/>
      <c r="B139" s="101" t="s">
        <v>34</v>
      </c>
      <c r="C139" s="105"/>
      <c r="D139" s="106"/>
      <c r="E139" s="105"/>
      <c r="F139" s="101" t="s">
        <v>35</v>
      </c>
      <c r="G139" s="105"/>
      <c r="H139" s="108"/>
      <c r="I139" s="105"/>
      <c r="J139" s="105"/>
      <c r="K139" s="99"/>
      <c r="L139" s="107"/>
      <c r="M139" s="107"/>
      <c r="P139" s="61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31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</row>
    <row r="140" spans="1:52" ht="21" customHeight="1">
      <c r="A140" s="45"/>
      <c r="B140" s="109"/>
      <c r="C140" s="85"/>
      <c r="D140" s="48"/>
      <c r="E140" s="85"/>
      <c r="F140" s="109"/>
      <c r="G140" s="85"/>
      <c r="H140" s="110"/>
      <c r="I140" s="85"/>
      <c r="J140" s="85"/>
      <c r="K140" s="111"/>
      <c r="L140" s="107"/>
      <c r="M140" s="107"/>
      <c r="P140" s="67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31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</row>
    <row r="141" spans="1:100" ht="12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</row>
    <row r="142" spans="1:100" ht="21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</row>
    <row r="143" spans="1:100" ht="23.2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</row>
    <row r="144" spans="1:100" ht="23.2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</row>
    <row r="145" spans="1:100" ht="40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</row>
    <row r="146" spans="1:100" ht="21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</row>
    <row r="147" spans="1:100" ht="26.2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</row>
    <row r="148" spans="1:100" ht="21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</row>
    <row r="149" spans="1:100" ht="21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</row>
    <row r="150" spans="1:100" ht="21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</row>
    <row r="151" spans="1:100" ht="21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</row>
    <row r="152" spans="1:100" ht="21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</row>
    <row r="153" spans="1:100" ht="21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</row>
    <row r="154" spans="1:100" ht="21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</row>
    <row r="155" spans="1:100" ht="21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</row>
    <row r="156" spans="1:100" ht="21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</row>
    <row r="157" spans="1:100" ht="21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</row>
    <row r="158" spans="1:100" ht="21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</row>
    <row r="159" spans="1:100" ht="21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</row>
    <row r="160" spans="1:100" ht="21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</row>
    <row r="161" spans="1:100" ht="21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</row>
    <row r="162" spans="1:100" ht="21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</row>
    <row r="163" spans="1:100" ht="21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</row>
    <row r="164" spans="1:100" ht="21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</row>
    <row r="165" spans="1:100" ht="21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</row>
    <row r="166" spans="1:100" ht="21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</row>
    <row r="167" spans="1:100" ht="21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</row>
    <row r="168" spans="1:100" ht="21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</row>
    <row r="169" spans="1:100" ht="21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</row>
    <row r="170" spans="1:100" ht="21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</row>
    <row r="171" spans="1:100" ht="21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</row>
    <row r="172" spans="1:100" ht="21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</row>
    <row r="173" spans="1:100" ht="21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</row>
    <row r="174" spans="1:100" ht="21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</row>
    <row r="175" spans="1:100" ht="12.7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</row>
    <row r="176" spans="1:100" ht="21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</row>
    <row r="177" spans="1:100" ht="23.2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</row>
    <row r="178" spans="1:100" ht="23.2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</row>
    <row r="179" spans="1:100" ht="28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</row>
    <row r="180" spans="1:100" ht="21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</row>
    <row r="181" spans="1:100" ht="27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</row>
    <row r="182" spans="1:100" ht="21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</row>
    <row r="183" spans="1:100" ht="21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</row>
    <row r="184" spans="1:100" ht="21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</row>
    <row r="185" spans="1:100" ht="21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</row>
    <row r="186" spans="1:100" ht="21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</row>
    <row r="187" spans="1:100" ht="21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</row>
    <row r="188" spans="1:100" ht="21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</row>
    <row r="189" spans="1:100" ht="21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</row>
    <row r="190" spans="1:100" ht="21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</row>
    <row r="191" spans="1:100" ht="21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</row>
    <row r="192" spans="1:100" ht="21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</row>
    <row r="193" spans="1:100" ht="21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</row>
    <row r="194" spans="1:100" ht="21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</row>
    <row r="195" spans="1:100" ht="21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</row>
    <row r="196" spans="1:100" ht="21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</row>
    <row r="197" spans="1:100" ht="21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</row>
    <row r="198" spans="1:100" ht="21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</row>
    <row r="199" spans="1:100" ht="21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</row>
    <row r="200" spans="1:100" ht="21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</row>
    <row r="201" spans="1:100" ht="21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</row>
    <row r="202" spans="1:100" ht="21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</row>
    <row r="203" spans="1:100" ht="21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</row>
    <row r="204" spans="1:100" ht="21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</row>
    <row r="205" spans="1:100" ht="21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</row>
    <row r="206" spans="1:100" ht="21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</row>
    <row r="207" spans="1:100" ht="21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</row>
    <row r="208" spans="1:100" ht="21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</row>
    <row r="209" spans="1:100" ht="12.7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</row>
    <row r="210" spans="1:100" ht="21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</row>
    <row r="211" spans="1:100" ht="23.2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</row>
    <row r="212" spans="1:100" ht="23.2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</row>
    <row r="213" spans="1:100" ht="23.2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</row>
    <row r="214" spans="1:100" ht="21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</row>
    <row r="215" spans="1:100" ht="26.2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</row>
    <row r="216" spans="1:100" ht="21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</row>
    <row r="217" spans="1:100" ht="21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</row>
    <row r="218" spans="1:100" ht="21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</row>
    <row r="219" spans="1:100" ht="21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</row>
    <row r="220" spans="1:100" ht="21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</row>
    <row r="221" spans="1:100" ht="21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</row>
    <row r="222" spans="1:100" ht="21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</row>
    <row r="223" spans="1:100" ht="21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</row>
    <row r="224" spans="1:100" ht="21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</row>
    <row r="225" spans="1:100" ht="21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</row>
    <row r="226" spans="1:100" ht="21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</row>
    <row r="227" spans="1:100" ht="21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</row>
    <row r="228" spans="1:100" ht="21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</row>
    <row r="229" spans="1:100" ht="21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</row>
    <row r="230" spans="1:100" ht="21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</row>
    <row r="231" spans="1:100" ht="21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</row>
    <row r="232" spans="1:100" ht="21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</row>
    <row r="233" spans="1:100" ht="21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</row>
    <row r="234" spans="1:100" ht="21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</row>
    <row r="235" spans="1:100" ht="21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</row>
    <row r="236" spans="1:100" ht="21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</row>
    <row r="237" spans="1:100" ht="21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</row>
    <row r="238" spans="1:100" ht="21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</row>
    <row r="239" spans="1:100" ht="21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</row>
    <row r="240" spans="1:100" ht="21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</row>
    <row r="241" spans="1:100" ht="21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</row>
    <row r="242" spans="1:100" ht="21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</row>
    <row r="243" spans="1:100" ht="12.7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</row>
    <row r="244" spans="1:100" ht="21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</row>
    <row r="245" spans="1:100" ht="23.2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</row>
    <row r="246" spans="1:100" ht="23.2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</row>
    <row r="247" spans="1:100" ht="23.2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</row>
    <row r="248" spans="1:100" ht="21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</row>
    <row r="249" spans="1:100" ht="25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</row>
    <row r="250" spans="1:100" ht="21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</row>
    <row r="251" spans="1:100" ht="21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</row>
    <row r="252" spans="1:100" ht="21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</row>
    <row r="253" spans="1:100" ht="21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</row>
    <row r="254" spans="1:100" ht="21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</row>
    <row r="255" spans="1:100" ht="21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</row>
    <row r="256" spans="1:100" ht="21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</row>
    <row r="257" spans="1:100" ht="21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</row>
    <row r="258" spans="1:100" ht="21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</row>
    <row r="259" spans="1:100" ht="21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</row>
    <row r="260" spans="1:100" ht="21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</row>
    <row r="261" spans="1:100" ht="21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</row>
    <row r="262" spans="1:100" ht="21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</row>
    <row r="263" spans="1:100" ht="21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</row>
    <row r="264" spans="1:100" ht="21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</row>
    <row r="265" spans="1:100" ht="21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</row>
    <row r="266" spans="1:100" ht="21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</row>
    <row r="267" spans="1:100" ht="21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</row>
    <row r="268" spans="1:100" ht="21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</row>
  </sheetData>
  <sheetProtection sheet="1"/>
  <mergeCells count="51">
    <mergeCell ref="B1:K1"/>
    <mergeCell ref="B2:K2"/>
    <mergeCell ref="C3:F3"/>
    <mergeCell ref="C4:F4"/>
    <mergeCell ref="G4:I4"/>
    <mergeCell ref="J4:K4"/>
    <mergeCell ref="C6:H6"/>
    <mergeCell ref="J6:K6"/>
    <mergeCell ref="B7:K9"/>
    <mergeCell ref="Q7:R10"/>
    <mergeCell ref="F12:G12"/>
    <mergeCell ref="H12:I12"/>
    <mergeCell ref="C13:E13"/>
    <mergeCell ref="F13:G13"/>
    <mergeCell ref="H13:J13"/>
    <mergeCell ref="F33:J36"/>
    <mergeCell ref="B34:D34"/>
    <mergeCell ref="B36:D36"/>
    <mergeCell ref="C40:H40"/>
    <mergeCell ref="J40:K40"/>
    <mergeCell ref="B41:K43"/>
    <mergeCell ref="F46:G46"/>
    <mergeCell ref="H46:I46"/>
    <mergeCell ref="C47:E47"/>
    <mergeCell ref="F47:G47"/>
    <mergeCell ref="H47:J47"/>
    <mergeCell ref="F67:J70"/>
    <mergeCell ref="B68:D68"/>
    <mergeCell ref="B70:D70"/>
    <mergeCell ref="C74:H74"/>
    <mergeCell ref="J74:K74"/>
    <mergeCell ref="B75:K77"/>
    <mergeCell ref="F80:G80"/>
    <mergeCell ref="H80:I80"/>
    <mergeCell ref="C81:E81"/>
    <mergeCell ref="F81:G81"/>
    <mergeCell ref="H81:J81"/>
    <mergeCell ref="F101:J104"/>
    <mergeCell ref="B102:D102"/>
    <mergeCell ref="B104:D104"/>
    <mergeCell ref="C108:H108"/>
    <mergeCell ref="J108:K108"/>
    <mergeCell ref="B109:K111"/>
    <mergeCell ref="F114:G114"/>
    <mergeCell ref="H114:I114"/>
    <mergeCell ref="C115:E115"/>
    <mergeCell ref="F115:G115"/>
    <mergeCell ref="H115:J115"/>
    <mergeCell ref="F135:J138"/>
    <mergeCell ref="B136:D136"/>
    <mergeCell ref="B138:D138"/>
  </mergeCells>
  <dataValidations count="15">
    <dataValidation type="whole" allowBlank="1" showErrorMessage="1" sqref="D15:D27 D49:D61 D83:D95 D117:D129">
      <formula1>1</formula1>
      <formula2>4</formula2>
    </dataValidation>
    <dataValidation operator="equal" allowBlank="1" error=".... bitte nur mit kleinem  x  melden!" sqref="B29:K31 B63:K65 B97:K99 B131:K133">
      <formula1>0</formula1>
    </dataValidation>
    <dataValidation type="list" operator="equal" showInputMessage="1" showErrorMessage="1" promptTitle="Hinweis" prompt="Bitte auswählen" error="... ungültiger Wert !" sqref="K13 K47 K81 K115">
      <formula1>"Mä I,Mä II,Mä III/1,Mä III/2,Mä IV,Ju I,Ju II,Ju III/1,Ju III/2,Ju IV"</formula1>
    </dataValidation>
    <dataValidation operator="equal" allowBlank="1" showInputMessage="1" promptTitle="Hinweis" prompt="Bitte unbedingt einen privaten Kontakt angeben, &#10;damit Fehler frühzeitig behoben werden können. Danke !" sqref="C13:G13 C47:G47 C81:G81 C115:G115">
      <formula1>0</formula1>
    </dataValidation>
    <dataValidation operator="equal" allowBlank="1" showInputMessage="1" promptTitle="Hinweis" prompt="Bitte hier den Schulnamen möglichst kurz und&#10;aussagekräftig angeben. Der Schulort sollte&#10;enthalten sein. Diese Datei dann unter &#10;diesem Namen speichern. Danke !" sqref="C3:F3">
      <formula1>0</formula1>
    </dataValidation>
    <dataValidation operator="equal" allowBlank="1" showInputMessage="1" prompt="Bitte nur Werte im Format: 7,1 oder 13,2, also mit &#10;eine Nachkommastelle oder einfach ein  x eingeben!" error="... ungültiger Wert !" sqref="E15:E27 E49:E61 E83:E95 E118:E129">
      <formula1>0</formula1>
    </dataValidation>
    <dataValidation operator="equal" allowBlank="1" showInputMessage="1" prompt="Bitte nur Werte im Format: 2,52 (für  2 min 52 sec),&#10;also mit zwei Nachkommastellen &#10;oder einfach ein  x eingeben!" error="... ungültiger Wert !" sqref="F15:F27 F49:F61 F83:F95 F117:F129">
      <formula1>0</formula1>
    </dataValidation>
    <dataValidation allowBlank="1" showInputMessage="1" prompt="Bitte nur  Zahlen von &#10;1 bis 4 für die erste Staffel und&#10;5 bis 8 für die zweite Staffel eingeben!" error="... nur Zahlen von  1  bis  8  sind zulässig !" sqref="G15:G27 G49:G61 G83:G95 G117:G129">
      <formula1>1</formula1>
      <formula2>8</formula2>
    </dataValidation>
    <dataValidation operator="equal" allowBlank="1" showInputMessage="1" prompt="Bitte nur ein kleines  x  eingeben!" error=".... bitte nur mit kleinem  x  melden!" sqref="H15:K27 H49:K61 H83:K95 H117:K129">
      <formula1>0</formula1>
    </dataValidation>
    <dataValidation operator="equal" allowBlank="1" error="... üngültiger Wert !" sqref="B15:B26 C16:C26 B49:B60 C50:C60 B83:B94 C84:C94 B117:B128 C118:C128">
      <formula1>valjg</formula1>
    </dataValidation>
    <dataValidation operator="equal" allowBlank="1" error="... üngültiger Wert !" sqref="C27 C61 C95 C129">
      <formula1>valjg</formula1>
    </dataValidation>
    <dataValidation operator="equal" allowBlank="1" showInputMessage="1" prompt="Bitte nur Werte im Format: 7,1 oder 13,2, also mit &#10;einer Nachkommastelle oder einfach ein  x eingeben!" error="... ungültiger Wert !" sqref="E117">
      <formula1>0</formula1>
    </dataValidation>
    <dataValidation operator="equal" allowBlank="1" showInputMessage="1" prompt="Nur im WK I können 13 Teilnehmer/innen gemeldet werden." error="... üngültiger Wert !" sqref="B27 B61 B95 B129">
      <formula1>valjg</formula1>
    </dataValidation>
    <dataValidation operator="equal" allowBlank="1" showInputMessage="1" promptTitle="Hinweis" prompt="Der Schulname wird von oben - Feld C3 -  übernommen." sqref="B13 B47 B81 B115">
      <formula1>0</formula1>
    </dataValidation>
    <dataValidation operator="equal" allowBlank="1" showInputMessage="1" prompt="nur ein- oder  zweistellig eingeben:&#10;für 2007 bitte einfach nur 7 eingeben&#10;für für 2010 eine 10 eingeben" error="... üngültiger Wert !" sqref="C15 C49 C83 C117">
      <formula1>valjg</formula1>
    </dataValidation>
  </dataValidations>
  <printOptions/>
  <pageMargins left="0.5902777777777778" right="0.39375" top="0.7875" bottom="0.8138888888888889" header="0.5118055555555555" footer="0.5902777777777778"/>
  <pageSetup firstPageNumber="1" useFirstPageNumber="1" horizontalDpi="300" verticalDpi="300" orientation="portrait" pageOrder="overThenDown" paperSize="9" scale="91"/>
  <headerFooter alignWithMargins="0">
    <oddFooter>&amp;L&amp;"Times New Roman,Standard"&amp;9la-calc-meld  © bg</oddFooter>
  </headerFooter>
  <rowBreaks count="7" manualBreakCount="7">
    <brk id="38" max="255" man="1"/>
    <brk id="72" max="255" man="1"/>
    <brk id="106" max="255" man="1"/>
    <brk id="140" max="255" man="1"/>
    <brk id="174" max="255" man="1"/>
    <brk id="208" max="255" man="1"/>
    <brk id="2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 </cp:lastModifiedBy>
  <dcterms:created xsi:type="dcterms:W3CDTF">2010-03-28T17:07:52Z</dcterms:created>
  <dcterms:modified xsi:type="dcterms:W3CDTF">2019-05-30T06:46:34Z</dcterms:modified>
  <cp:category/>
  <cp:version/>
  <cp:contentType/>
  <cp:contentStatus/>
  <cp:revision>57</cp:revision>
</cp:coreProperties>
</file>